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firstSheet="14" activeTab="22"/>
  </bookViews>
  <sheets>
    <sheet name="封皮" sheetId="25" r:id="rId1"/>
    <sheet name="一般公共预算" sheetId="27" r:id="rId2"/>
    <sheet name="1全区收入" sheetId="50" r:id="rId3"/>
    <sheet name="2全区支出" sheetId="52" r:id="rId4"/>
    <sheet name="3全区收入" sheetId="51" r:id="rId5"/>
    <sheet name="4区级支出" sheetId="53" r:id="rId6"/>
    <sheet name="5支出功能明细" sheetId="28" r:id="rId7"/>
    <sheet name="6经济明细  " sheetId="37" r:id="rId8"/>
    <sheet name="政府性基金预算" sheetId="30" r:id="rId9"/>
    <sheet name="7全区收入" sheetId="54" r:id="rId10"/>
    <sheet name="8全区支出" sheetId="55" r:id="rId11"/>
    <sheet name="9区级收入" sheetId="56" r:id="rId12"/>
    <sheet name="10区级支出" sheetId="57" r:id="rId13"/>
    <sheet name="社会保险基金预算" sheetId="31" r:id="rId14"/>
    <sheet name="11区级收入" sheetId="33" r:id="rId15"/>
    <sheet name="12区级支出" sheetId="34" r:id="rId16"/>
    <sheet name="13结余" sheetId="35" r:id="rId17"/>
    <sheet name="国有资本经营预算" sheetId="32" r:id="rId18"/>
    <sheet name="14全区收入" sheetId="58" r:id="rId19"/>
    <sheet name="15全区支出" sheetId="59" r:id="rId20"/>
    <sheet name="16区级收入" sheetId="60" r:id="rId21"/>
    <sheet name="17区级支出" sheetId="61" r:id="rId22"/>
    <sheet name="18地方债 " sheetId="36" r:id="rId23"/>
  </sheets>
  <externalReferences>
    <externalReference r:id="rId24"/>
  </externalReferences>
  <definedNames>
    <definedName name="_xlnm._FilterDatabase" localSheetId="7" hidden="1">'6经济明细  '!$5:$75</definedName>
    <definedName name="_xlnm._FilterDatabase" localSheetId="6" hidden="1">'5支出功能明细'!$5:$5</definedName>
    <definedName name="_Order1" hidden="1">255</definedName>
    <definedName name="_Order2" hidden="1">255</definedName>
    <definedName name="a">#REF!</definedName>
    <definedName name="aaaa">#REF!</definedName>
    <definedName name="bbb">#REF!</definedName>
    <definedName name="ccc">#REF!</definedName>
    <definedName name="database2">#REF!</definedName>
    <definedName name="database3">#REF!</definedName>
    <definedName name="fg">#REF!</definedName>
    <definedName name="hhhh">#REF!</definedName>
    <definedName name="kkkk">#REF!</definedName>
    <definedName name="_xlnm.Print_Area">#REF!</definedName>
    <definedName name="Print_Area_MI">#REF!</definedName>
    <definedName name="_xlnm.Print_Titles" hidden="1">#REF!</definedName>
    <definedName name="zhe">#REF!</definedName>
    <definedName name="啊">#REF!</definedName>
    <definedName name="大调动">#REF!</definedName>
    <definedName name="鹅eee">#REF!</definedName>
    <definedName name="饿">#REF!</definedName>
    <definedName name="汇率">#REF!</definedName>
    <definedName name="胶">#REF!</definedName>
    <definedName name="结构">#REF!</definedName>
    <definedName name="经7">#REF!</definedName>
    <definedName name="经二7">#REF!</definedName>
    <definedName name="经二8">#REF!</definedName>
    <definedName name="经一7">#REF!</definedName>
    <definedName name="전">#REF!</definedName>
    <definedName name="주택사업본부">#REF!</definedName>
    <definedName name="철구사업본부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是">#REF!</definedName>
    <definedName name="脱钩">#REF!</definedName>
    <definedName name="先征后返徐2">#REF!</definedName>
    <definedName name="预备费分项目">#REF!</definedName>
    <definedName name="综合">#REF!</definedName>
    <definedName name="综核">#REF!</definedName>
    <definedName name="Database" hidden="1">#REF!</definedName>
    <definedName name="发生地方">#REF!</definedName>
    <definedName name="在">#REF!</definedName>
    <definedName name="政">#REF!</definedName>
    <definedName name="政府债务">#REF!</definedName>
    <definedName name="a" localSheetId="0">#REF!</definedName>
    <definedName name="aaaa" localSheetId="0">#REF!</definedName>
    <definedName name="bbb" localSheetId="0">#REF!</definedName>
    <definedName name="ccc" localSheetId="0">#REF!</definedName>
    <definedName name="database2" localSheetId="0">#REF!</definedName>
    <definedName name="database3" localSheetId="0">#REF!</definedName>
    <definedName name="fg" localSheetId="0">#REF!</definedName>
    <definedName name="hhhh" localSheetId="0">#REF!</definedName>
    <definedName name="kkkk" localSheetId="0">#REF!</definedName>
    <definedName name="_xlnm.Print_Area" localSheetId="0">封皮!$A$1:$K$23</definedName>
    <definedName name="Print_Area_MI" localSheetId="0">#REF!</definedName>
    <definedName name="_xlnm.Print_Titles" localSheetId="0" hidden="1">#REF!</definedName>
    <definedName name="zhe" localSheetId="0">#REF!</definedName>
    <definedName name="啊" localSheetId="0">#REF!</definedName>
    <definedName name="大调动" localSheetId="0">#REF!</definedName>
    <definedName name="鹅eee" localSheetId="0">#REF!</definedName>
    <definedName name="饿" localSheetId="0">#REF!</definedName>
    <definedName name="汇率" localSheetId="0">#REF!</definedName>
    <definedName name="胶" localSheetId="0">#REF!</definedName>
    <definedName name="结构" localSheetId="0">#REF!</definedName>
    <definedName name="经7" localSheetId="0">#REF!</definedName>
    <definedName name="经二7" localSheetId="0">#REF!</definedName>
    <definedName name="经二8" localSheetId="0">#REF!</definedName>
    <definedName name="经一7" localSheetId="0">#REF!</definedName>
    <definedName name="전" localSheetId="0">#REF!</definedName>
    <definedName name="주택사업본부" localSheetId="0">#REF!</definedName>
    <definedName name="철구사업본부" localSheetId="0">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是" localSheetId="0">#REF!</definedName>
    <definedName name="脱钩" localSheetId="0">#REF!</definedName>
    <definedName name="先征后返徐2" localSheetId="0">#REF!</definedName>
    <definedName name="预备费分项目" localSheetId="0">#REF!</definedName>
    <definedName name="综合" localSheetId="0">#REF!</definedName>
    <definedName name="综核" localSheetId="0">#REF!</definedName>
    <definedName name="Database" localSheetId="0" hidden="1">#REF!</definedName>
    <definedName name="a" localSheetId="1">#REF!</definedName>
    <definedName name="aaaa" localSheetId="1">#REF!</definedName>
    <definedName name="bbb" localSheetId="1">#REF!</definedName>
    <definedName name="ccc" localSheetId="1">#REF!</definedName>
    <definedName name="Database" localSheetId="1" hidden="1">#REF!</definedName>
    <definedName name="database2" localSheetId="1">#REF!</definedName>
    <definedName name="database3" localSheetId="1">#REF!</definedName>
    <definedName name="fg" localSheetId="1">#REF!</definedName>
    <definedName name="hhhh" localSheetId="1">#REF!</definedName>
    <definedName name="kkkk" localSheetId="1">#REF!</definedName>
    <definedName name="_xlnm.Print_Area" localSheetId="1">一般公共预算!$A$1:$K$25</definedName>
    <definedName name="Print_Area_MI" localSheetId="1">#REF!</definedName>
    <definedName name="_xlnm.Print_Titles" localSheetId="1" hidden="1">#REF!</definedName>
    <definedName name="zhe" localSheetId="1">#REF!</definedName>
    <definedName name="啊" localSheetId="1">#REF!</definedName>
    <definedName name="大调动" localSheetId="1">#REF!</definedName>
    <definedName name="鹅eee" localSheetId="1">#REF!</definedName>
    <definedName name="饿" localSheetId="1">#REF!</definedName>
    <definedName name="汇率" localSheetId="1">#REF!</definedName>
    <definedName name="胶" localSheetId="1">#REF!</definedName>
    <definedName name="结构" localSheetId="1">#REF!</definedName>
    <definedName name="经7" localSheetId="1">#REF!</definedName>
    <definedName name="经二7" localSheetId="1">#REF!</definedName>
    <definedName name="经二8" localSheetId="1">#REF!</definedName>
    <definedName name="经一7" localSheetId="1">#REF!</definedName>
    <definedName name="전" localSheetId="1">#REF!</definedName>
    <definedName name="주택사업본부" localSheetId="1">#REF!</definedName>
    <definedName name="철구사업본부" localSheetId="1">#REF!</definedName>
    <definedName name="生产列1" localSheetId="1">#REF!</definedName>
    <definedName name="生产列11" localSheetId="1">#REF!</definedName>
    <definedName name="生产列15" localSheetId="1">#REF!</definedName>
    <definedName name="生产列16" localSheetId="1">#REF!</definedName>
    <definedName name="生产列17" localSheetId="1">#REF!</definedName>
    <definedName name="生产列19" localSheetId="1">#REF!</definedName>
    <definedName name="生产列2" localSheetId="1">#REF!</definedName>
    <definedName name="生产列20" localSheetId="1">#REF!</definedName>
    <definedName name="生产列3" localSheetId="1">#REF!</definedName>
    <definedName name="生产列4" localSheetId="1">#REF!</definedName>
    <definedName name="生产列5" localSheetId="1">#REF!</definedName>
    <definedName name="生产列6" localSheetId="1">#REF!</definedName>
    <definedName name="生产列7" localSheetId="1">#REF!</definedName>
    <definedName name="生产列8" localSheetId="1">#REF!</definedName>
    <definedName name="生产列9" localSheetId="1">#REF!</definedName>
    <definedName name="生产期" localSheetId="1">#REF!</definedName>
    <definedName name="生产期1" localSheetId="1">#REF!</definedName>
    <definedName name="生产期11" localSheetId="1">#REF!</definedName>
    <definedName name="生产期15" localSheetId="1">#REF!</definedName>
    <definedName name="生产期16" localSheetId="1">#REF!</definedName>
    <definedName name="生产期17" localSheetId="1">#REF!</definedName>
    <definedName name="生产期19" localSheetId="1">#REF!</definedName>
    <definedName name="生产期2" localSheetId="1">#REF!</definedName>
    <definedName name="生产期20" localSheetId="1">#REF!</definedName>
    <definedName name="生产期3" localSheetId="1">#REF!</definedName>
    <definedName name="生产期4" localSheetId="1">#REF!</definedName>
    <definedName name="生产期5" localSheetId="1">#REF!</definedName>
    <definedName name="生产期6" localSheetId="1">#REF!</definedName>
    <definedName name="生产期7" localSheetId="1">#REF!</definedName>
    <definedName name="生产期8" localSheetId="1">#REF!</definedName>
    <definedName name="生产期9" localSheetId="1">#REF!</definedName>
    <definedName name="是" localSheetId="1">#REF!</definedName>
    <definedName name="脱钩" localSheetId="1">#REF!</definedName>
    <definedName name="先征后返徐2" localSheetId="1">#REF!</definedName>
    <definedName name="预备费分项目" localSheetId="1">#REF!</definedName>
    <definedName name="综合" localSheetId="1">#REF!</definedName>
    <definedName name="综核" localSheetId="1">#REF!</definedName>
    <definedName name="a" localSheetId="6">#REF!</definedName>
    <definedName name="aaaa" localSheetId="6">#REF!</definedName>
    <definedName name="bbb" localSheetId="6">#REF!</definedName>
    <definedName name="ccc" localSheetId="6">#REF!</definedName>
    <definedName name="database2" localSheetId="6">#REF!</definedName>
    <definedName name="database3" localSheetId="6">#REF!</definedName>
    <definedName name="fg" localSheetId="6">#REF!</definedName>
    <definedName name="hhhh" localSheetId="6">#REF!</definedName>
    <definedName name="kkkk" localSheetId="6">#REF!</definedName>
    <definedName name="_xlnm.Print_Area" localSheetId="6">#REF!</definedName>
    <definedName name="Print_Area_MI" localSheetId="6">#REF!</definedName>
    <definedName name="_xlnm.Print_Titles" localSheetId="6" hidden="1">#REF!</definedName>
    <definedName name="zhe" localSheetId="6">#REF!</definedName>
    <definedName name="啊" localSheetId="6">#REF!</definedName>
    <definedName name="大调动" localSheetId="6">#REF!</definedName>
    <definedName name="鹅eee" localSheetId="6">#REF!</definedName>
    <definedName name="饿" localSheetId="6">#REF!</definedName>
    <definedName name="汇率" localSheetId="6">#REF!</definedName>
    <definedName name="胶" localSheetId="6">#REF!</definedName>
    <definedName name="结构" localSheetId="6">#REF!</definedName>
    <definedName name="经7" localSheetId="6">#REF!</definedName>
    <definedName name="经二7" localSheetId="6">#REF!</definedName>
    <definedName name="经二8" localSheetId="6">#REF!</definedName>
    <definedName name="经一7" localSheetId="6">#REF!</definedName>
    <definedName name="전" localSheetId="6">#REF!</definedName>
    <definedName name="주택사업본부" localSheetId="6">#REF!</definedName>
    <definedName name="철구사업본부" localSheetId="6">#REF!</definedName>
    <definedName name="生产列1" localSheetId="6">#REF!</definedName>
    <definedName name="生产列11" localSheetId="6">#REF!</definedName>
    <definedName name="生产列15" localSheetId="6">#REF!</definedName>
    <definedName name="生产列16" localSheetId="6">#REF!</definedName>
    <definedName name="生产列17" localSheetId="6">#REF!</definedName>
    <definedName name="生产列19" localSheetId="6">#REF!</definedName>
    <definedName name="生产列2" localSheetId="6">#REF!</definedName>
    <definedName name="生产列20" localSheetId="6">#REF!</definedName>
    <definedName name="生产列3" localSheetId="6">#REF!</definedName>
    <definedName name="生产列4" localSheetId="6">#REF!</definedName>
    <definedName name="生产列5" localSheetId="6">#REF!</definedName>
    <definedName name="生产列6" localSheetId="6">#REF!</definedName>
    <definedName name="生产列7" localSheetId="6">#REF!</definedName>
    <definedName name="生产列8" localSheetId="6">#REF!</definedName>
    <definedName name="生产列9" localSheetId="6">#REF!</definedName>
    <definedName name="生产期" localSheetId="6">#REF!</definedName>
    <definedName name="生产期1" localSheetId="6">#REF!</definedName>
    <definedName name="生产期11" localSheetId="6">#REF!</definedName>
    <definedName name="生产期15" localSheetId="6">#REF!</definedName>
    <definedName name="生产期16" localSheetId="6">#REF!</definedName>
    <definedName name="生产期17" localSheetId="6">#REF!</definedName>
    <definedName name="生产期19" localSheetId="6">#REF!</definedName>
    <definedName name="生产期2" localSheetId="6">#REF!</definedName>
    <definedName name="生产期20" localSheetId="6">#REF!</definedName>
    <definedName name="生产期3" localSheetId="6">#REF!</definedName>
    <definedName name="生产期4" localSheetId="6">#REF!</definedName>
    <definedName name="生产期5" localSheetId="6">#REF!</definedName>
    <definedName name="生产期6" localSheetId="6">#REF!</definedName>
    <definedName name="生产期7" localSheetId="6">#REF!</definedName>
    <definedName name="生产期8" localSheetId="6">#REF!</definedName>
    <definedName name="生产期9" localSheetId="6">#REF!</definedName>
    <definedName name="是" localSheetId="6">#REF!</definedName>
    <definedName name="脱钩" localSheetId="6">#REF!</definedName>
    <definedName name="先征后返徐2" localSheetId="6">#REF!</definedName>
    <definedName name="预备费分项目" localSheetId="6">#REF!</definedName>
    <definedName name="综合" localSheetId="6">#REF!</definedName>
    <definedName name="综核" localSheetId="6">#REF!</definedName>
    <definedName name="a" localSheetId="8">#REF!</definedName>
    <definedName name="aaaa" localSheetId="8">#REF!</definedName>
    <definedName name="bbb" localSheetId="8">#REF!</definedName>
    <definedName name="ccc" localSheetId="8">#REF!</definedName>
    <definedName name="Database" localSheetId="8" hidden="1">#REF!</definedName>
    <definedName name="database2" localSheetId="8">#REF!</definedName>
    <definedName name="database3" localSheetId="8">#REF!</definedName>
    <definedName name="fg" localSheetId="8">#REF!</definedName>
    <definedName name="hhhh" localSheetId="8">#REF!</definedName>
    <definedName name="kkkk" localSheetId="8">#REF!</definedName>
    <definedName name="_xlnm.Print_Area" localSheetId="8">政府性基金预算!$A$1:$K$25</definedName>
    <definedName name="Print_Area_MI" localSheetId="8">#REF!</definedName>
    <definedName name="_xlnm.Print_Titles" localSheetId="8" hidden="1">#REF!</definedName>
    <definedName name="zhe" localSheetId="8">#REF!</definedName>
    <definedName name="啊" localSheetId="8">#REF!</definedName>
    <definedName name="大调动" localSheetId="8">#REF!</definedName>
    <definedName name="鹅eee" localSheetId="8">#REF!</definedName>
    <definedName name="饿" localSheetId="8">#REF!</definedName>
    <definedName name="汇率" localSheetId="8">#REF!</definedName>
    <definedName name="胶" localSheetId="8">#REF!</definedName>
    <definedName name="结构" localSheetId="8">#REF!</definedName>
    <definedName name="经7" localSheetId="8">#REF!</definedName>
    <definedName name="经二7" localSheetId="8">#REF!</definedName>
    <definedName name="经二8" localSheetId="8">#REF!</definedName>
    <definedName name="经一7" localSheetId="8">#REF!</definedName>
    <definedName name="전" localSheetId="8">#REF!</definedName>
    <definedName name="주택사업본부" localSheetId="8">#REF!</definedName>
    <definedName name="철구사업본부" localSheetId="8">#REF!</definedName>
    <definedName name="生产列1" localSheetId="8">#REF!</definedName>
    <definedName name="生产列11" localSheetId="8">#REF!</definedName>
    <definedName name="生产列15" localSheetId="8">#REF!</definedName>
    <definedName name="生产列16" localSheetId="8">#REF!</definedName>
    <definedName name="生产列17" localSheetId="8">#REF!</definedName>
    <definedName name="生产列19" localSheetId="8">#REF!</definedName>
    <definedName name="生产列2" localSheetId="8">#REF!</definedName>
    <definedName name="生产列20" localSheetId="8">#REF!</definedName>
    <definedName name="生产列3" localSheetId="8">#REF!</definedName>
    <definedName name="生产列4" localSheetId="8">#REF!</definedName>
    <definedName name="生产列5" localSheetId="8">#REF!</definedName>
    <definedName name="生产列6" localSheetId="8">#REF!</definedName>
    <definedName name="生产列7" localSheetId="8">#REF!</definedName>
    <definedName name="生产列8" localSheetId="8">#REF!</definedName>
    <definedName name="生产列9" localSheetId="8">#REF!</definedName>
    <definedName name="生产期" localSheetId="8">#REF!</definedName>
    <definedName name="生产期1" localSheetId="8">#REF!</definedName>
    <definedName name="生产期11" localSheetId="8">#REF!</definedName>
    <definedName name="生产期15" localSheetId="8">#REF!</definedName>
    <definedName name="生产期16" localSheetId="8">#REF!</definedName>
    <definedName name="生产期17" localSheetId="8">#REF!</definedName>
    <definedName name="生产期19" localSheetId="8">#REF!</definedName>
    <definedName name="生产期2" localSheetId="8">#REF!</definedName>
    <definedName name="生产期20" localSheetId="8">#REF!</definedName>
    <definedName name="生产期3" localSheetId="8">#REF!</definedName>
    <definedName name="生产期4" localSheetId="8">#REF!</definedName>
    <definedName name="生产期5" localSheetId="8">#REF!</definedName>
    <definedName name="生产期6" localSheetId="8">#REF!</definedName>
    <definedName name="生产期7" localSheetId="8">#REF!</definedName>
    <definedName name="生产期8" localSheetId="8">#REF!</definedName>
    <definedName name="生产期9" localSheetId="8">#REF!</definedName>
    <definedName name="是" localSheetId="8">#REF!</definedName>
    <definedName name="脱钩" localSheetId="8">#REF!</definedName>
    <definedName name="先征后返徐2" localSheetId="8">#REF!</definedName>
    <definedName name="预备费分项目" localSheetId="8">#REF!</definedName>
    <definedName name="综合" localSheetId="8">#REF!</definedName>
    <definedName name="综核" localSheetId="8">#REF!</definedName>
    <definedName name="a" localSheetId="13">#REF!</definedName>
    <definedName name="aaaa" localSheetId="13">#REF!</definedName>
    <definedName name="bbb" localSheetId="13">#REF!</definedName>
    <definedName name="ccc" localSheetId="13">#REF!</definedName>
    <definedName name="Database" localSheetId="13" hidden="1">#REF!</definedName>
    <definedName name="database2" localSheetId="13">#REF!</definedName>
    <definedName name="database3" localSheetId="13">#REF!</definedName>
    <definedName name="fg" localSheetId="13">#REF!</definedName>
    <definedName name="hhhh" localSheetId="13">#REF!</definedName>
    <definedName name="kkkk" localSheetId="13">#REF!</definedName>
    <definedName name="_xlnm.Print_Area" localSheetId="13">社会保险基金预算!$A$1:$K$25</definedName>
    <definedName name="Print_Area_MI" localSheetId="13">#REF!</definedName>
    <definedName name="_xlnm.Print_Titles" localSheetId="13" hidden="1">#REF!</definedName>
    <definedName name="zhe" localSheetId="13">#REF!</definedName>
    <definedName name="啊" localSheetId="13">#REF!</definedName>
    <definedName name="大调动" localSheetId="13">#REF!</definedName>
    <definedName name="鹅eee" localSheetId="13">#REF!</definedName>
    <definedName name="饿" localSheetId="13">#REF!</definedName>
    <definedName name="汇率" localSheetId="13">#REF!</definedName>
    <definedName name="胶" localSheetId="13">#REF!</definedName>
    <definedName name="结构" localSheetId="13">#REF!</definedName>
    <definedName name="经7" localSheetId="13">#REF!</definedName>
    <definedName name="经二7" localSheetId="13">#REF!</definedName>
    <definedName name="经二8" localSheetId="13">#REF!</definedName>
    <definedName name="经一7" localSheetId="13">#REF!</definedName>
    <definedName name="전" localSheetId="13">#REF!</definedName>
    <definedName name="주택사업본부" localSheetId="13">#REF!</definedName>
    <definedName name="철구사업본부" localSheetId="13">#REF!</definedName>
    <definedName name="生产列1" localSheetId="13">#REF!</definedName>
    <definedName name="生产列11" localSheetId="13">#REF!</definedName>
    <definedName name="生产列15" localSheetId="13">#REF!</definedName>
    <definedName name="生产列16" localSheetId="13">#REF!</definedName>
    <definedName name="生产列17" localSheetId="13">#REF!</definedName>
    <definedName name="生产列19" localSheetId="13">#REF!</definedName>
    <definedName name="生产列2" localSheetId="13">#REF!</definedName>
    <definedName name="生产列20" localSheetId="13">#REF!</definedName>
    <definedName name="生产列3" localSheetId="13">#REF!</definedName>
    <definedName name="生产列4" localSheetId="13">#REF!</definedName>
    <definedName name="生产列5" localSheetId="13">#REF!</definedName>
    <definedName name="生产列6" localSheetId="13">#REF!</definedName>
    <definedName name="生产列7" localSheetId="13">#REF!</definedName>
    <definedName name="生产列8" localSheetId="13">#REF!</definedName>
    <definedName name="生产列9" localSheetId="13">#REF!</definedName>
    <definedName name="生产期" localSheetId="13">#REF!</definedName>
    <definedName name="生产期1" localSheetId="13">#REF!</definedName>
    <definedName name="生产期11" localSheetId="13">#REF!</definedName>
    <definedName name="生产期15" localSheetId="13">#REF!</definedName>
    <definedName name="生产期16" localSheetId="13">#REF!</definedName>
    <definedName name="生产期17" localSheetId="13">#REF!</definedName>
    <definedName name="生产期19" localSheetId="13">#REF!</definedName>
    <definedName name="生产期2" localSheetId="13">#REF!</definedName>
    <definedName name="生产期20" localSheetId="13">#REF!</definedName>
    <definedName name="生产期3" localSheetId="13">#REF!</definedName>
    <definedName name="生产期4" localSheetId="13">#REF!</definedName>
    <definedName name="生产期5" localSheetId="13">#REF!</definedName>
    <definedName name="生产期6" localSheetId="13">#REF!</definedName>
    <definedName name="生产期7" localSheetId="13">#REF!</definedName>
    <definedName name="生产期8" localSheetId="13">#REF!</definedName>
    <definedName name="生产期9" localSheetId="13">#REF!</definedName>
    <definedName name="是" localSheetId="13">#REF!</definedName>
    <definedName name="脱钩" localSheetId="13">#REF!</definedName>
    <definedName name="先征后返徐2" localSheetId="13">#REF!</definedName>
    <definedName name="预备费分项目" localSheetId="13">#REF!</definedName>
    <definedName name="综合" localSheetId="13">#REF!</definedName>
    <definedName name="综核" localSheetId="13">#REF!</definedName>
    <definedName name="a" localSheetId="17">#REF!</definedName>
    <definedName name="aaaa" localSheetId="17">#REF!</definedName>
    <definedName name="bbb" localSheetId="17">#REF!</definedName>
    <definedName name="ccc" localSheetId="17">#REF!</definedName>
    <definedName name="Database" localSheetId="17" hidden="1">#REF!</definedName>
    <definedName name="database2" localSheetId="17">#REF!</definedName>
    <definedName name="database3" localSheetId="17">#REF!</definedName>
    <definedName name="fg" localSheetId="17">#REF!</definedName>
    <definedName name="hhhh" localSheetId="17">#REF!</definedName>
    <definedName name="kkkk" localSheetId="17">#REF!</definedName>
    <definedName name="_xlnm.Print_Area" localSheetId="17">国有资本经营预算!$A$1:$K$25</definedName>
    <definedName name="Print_Area_MI" localSheetId="17">#REF!</definedName>
    <definedName name="_xlnm.Print_Titles" localSheetId="17" hidden="1">#REF!</definedName>
    <definedName name="zhe" localSheetId="17">#REF!</definedName>
    <definedName name="啊" localSheetId="17">#REF!</definedName>
    <definedName name="大调动" localSheetId="17">#REF!</definedName>
    <definedName name="鹅eee" localSheetId="17">#REF!</definedName>
    <definedName name="饿" localSheetId="17">#REF!</definedName>
    <definedName name="汇率" localSheetId="17">#REF!</definedName>
    <definedName name="胶" localSheetId="17">#REF!</definedName>
    <definedName name="结构" localSheetId="17">#REF!</definedName>
    <definedName name="经7" localSheetId="17">#REF!</definedName>
    <definedName name="经二7" localSheetId="17">#REF!</definedName>
    <definedName name="经二8" localSheetId="17">#REF!</definedName>
    <definedName name="经一7" localSheetId="17">#REF!</definedName>
    <definedName name="전" localSheetId="17">#REF!</definedName>
    <definedName name="주택사업본부" localSheetId="17">#REF!</definedName>
    <definedName name="철구사업본부" localSheetId="17">#REF!</definedName>
    <definedName name="生产列1" localSheetId="17">#REF!</definedName>
    <definedName name="生产列11" localSheetId="17">#REF!</definedName>
    <definedName name="生产列15" localSheetId="17">#REF!</definedName>
    <definedName name="生产列16" localSheetId="17">#REF!</definedName>
    <definedName name="生产列17" localSheetId="17">#REF!</definedName>
    <definedName name="生产列19" localSheetId="17">#REF!</definedName>
    <definedName name="生产列2" localSheetId="17">#REF!</definedName>
    <definedName name="生产列20" localSheetId="17">#REF!</definedName>
    <definedName name="生产列3" localSheetId="17">#REF!</definedName>
    <definedName name="生产列4" localSheetId="17">#REF!</definedName>
    <definedName name="生产列5" localSheetId="17">#REF!</definedName>
    <definedName name="生产列6" localSheetId="17">#REF!</definedName>
    <definedName name="生产列7" localSheetId="17">#REF!</definedName>
    <definedName name="生产列8" localSheetId="17">#REF!</definedName>
    <definedName name="生产列9" localSheetId="17">#REF!</definedName>
    <definedName name="生产期" localSheetId="17">#REF!</definedName>
    <definedName name="生产期1" localSheetId="17">#REF!</definedName>
    <definedName name="生产期11" localSheetId="17">#REF!</definedName>
    <definedName name="生产期15" localSheetId="17">#REF!</definedName>
    <definedName name="生产期16" localSheetId="17">#REF!</definedName>
    <definedName name="生产期17" localSheetId="17">#REF!</definedName>
    <definedName name="生产期19" localSheetId="17">#REF!</definedName>
    <definedName name="生产期2" localSheetId="17">#REF!</definedName>
    <definedName name="生产期20" localSheetId="17">#REF!</definedName>
    <definedName name="生产期3" localSheetId="17">#REF!</definedName>
    <definedName name="生产期4" localSheetId="17">#REF!</definedName>
    <definedName name="生产期5" localSheetId="17">#REF!</definedName>
    <definedName name="生产期6" localSheetId="17">#REF!</definedName>
    <definedName name="生产期7" localSheetId="17">#REF!</definedName>
    <definedName name="生产期8" localSheetId="17">#REF!</definedName>
    <definedName name="生产期9" localSheetId="17">#REF!</definedName>
    <definedName name="是" localSheetId="17">#REF!</definedName>
    <definedName name="脱钩" localSheetId="17">#REF!</definedName>
    <definedName name="先征后返徐2" localSheetId="17">#REF!</definedName>
    <definedName name="预备费分项目" localSheetId="17">#REF!</definedName>
    <definedName name="综合" localSheetId="17">#REF!</definedName>
    <definedName name="综核" localSheetId="17">#REF!</definedName>
    <definedName name="_xlnm._FilterDatabase" localSheetId="14" hidden="1">'11区级收入'!$A$4:$E$15</definedName>
    <definedName name="a" localSheetId="14">#REF!</definedName>
    <definedName name="aaaa" localSheetId="14">#REF!</definedName>
    <definedName name="bbb" localSheetId="14">#REF!</definedName>
    <definedName name="ccc" localSheetId="14">#REF!</definedName>
    <definedName name="database2" localSheetId="14">#REF!</definedName>
    <definedName name="database3" localSheetId="14">#REF!</definedName>
    <definedName name="fg" localSheetId="14">#REF!</definedName>
    <definedName name="hhhh" localSheetId="14">#REF!</definedName>
    <definedName name="kkkk" localSheetId="14">#REF!</definedName>
    <definedName name="_xlnm.Print_Area" localSheetId="14">'11区级收入'!$A$1:$G$38</definedName>
    <definedName name="Print_Area_MI" localSheetId="14">#REF!</definedName>
    <definedName name="_xlnm.Print_Titles" localSheetId="14" hidden="1">#REF!</definedName>
    <definedName name="zhe" localSheetId="14">#REF!</definedName>
    <definedName name="啊" localSheetId="14">#REF!</definedName>
    <definedName name="大调动" localSheetId="14">#REF!</definedName>
    <definedName name="鹅eee" localSheetId="14">#REF!</definedName>
    <definedName name="饿" localSheetId="14">#REF!</definedName>
    <definedName name="汇率" localSheetId="14">#REF!</definedName>
    <definedName name="胶" localSheetId="14">#REF!</definedName>
    <definedName name="结构" localSheetId="14">#REF!</definedName>
    <definedName name="经7" localSheetId="14">#REF!</definedName>
    <definedName name="经二7" localSheetId="14">#REF!</definedName>
    <definedName name="经二8" localSheetId="14">#REF!</definedName>
    <definedName name="经一7" localSheetId="14">#REF!</definedName>
    <definedName name="전" localSheetId="14">#REF!</definedName>
    <definedName name="주택사업본부" localSheetId="14">#REF!</definedName>
    <definedName name="철구사업본부" localSheetId="14">#REF!</definedName>
    <definedName name="生产列1" localSheetId="14">#REF!</definedName>
    <definedName name="生产列11" localSheetId="14">#REF!</definedName>
    <definedName name="生产列15" localSheetId="14">#REF!</definedName>
    <definedName name="生产列16" localSheetId="14">#REF!</definedName>
    <definedName name="生产列17" localSheetId="14">#REF!</definedName>
    <definedName name="生产列19" localSheetId="14">#REF!</definedName>
    <definedName name="生产列2" localSheetId="14">#REF!</definedName>
    <definedName name="生产列20" localSheetId="14">#REF!</definedName>
    <definedName name="生产列3" localSheetId="14">#REF!</definedName>
    <definedName name="生产列4" localSheetId="14">#REF!</definedName>
    <definedName name="生产列5" localSheetId="14">#REF!</definedName>
    <definedName name="生产列6" localSheetId="14">#REF!</definedName>
    <definedName name="生产列7" localSheetId="14">#REF!</definedName>
    <definedName name="生产列8" localSheetId="14">#REF!</definedName>
    <definedName name="生产列9" localSheetId="14">#REF!</definedName>
    <definedName name="生产期" localSheetId="14">#REF!</definedName>
    <definedName name="生产期1" localSheetId="14">#REF!</definedName>
    <definedName name="生产期11" localSheetId="14">#REF!</definedName>
    <definedName name="生产期15" localSheetId="14">#REF!</definedName>
    <definedName name="生产期16" localSheetId="14">#REF!</definedName>
    <definedName name="生产期17" localSheetId="14">#REF!</definedName>
    <definedName name="生产期19" localSheetId="14">#REF!</definedName>
    <definedName name="生产期2" localSheetId="14">#REF!</definedName>
    <definedName name="生产期20" localSheetId="14">#REF!</definedName>
    <definedName name="生产期3" localSheetId="14">#REF!</definedName>
    <definedName name="生产期4" localSheetId="14">#REF!</definedName>
    <definedName name="生产期5" localSheetId="14">#REF!</definedName>
    <definedName name="生产期6" localSheetId="14">#REF!</definedName>
    <definedName name="生产期7" localSheetId="14">#REF!</definedName>
    <definedName name="生产期8" localSheetId="14">#REF!</definedName>
    <definedName name="生产期9" localSheetId="14">#REF!</definedName>
    <definedName name="是" localSheetId="14">#REF!</definedName>
    <definedName name="脱钩" localSheetId="14">#REF!</definedName>
    <definedName name="先征后返徐2" localSheetId="14">#REF!</definedName>
    <definedName name="预备费分项目" localSheetId="14">#REF!</definedName>
    <definedName name="综合" localSheetId="14">#REF!</definedName>
    <definedName name="综核" localSheetId="14">#REF!</definedName>
    <definedName name="_xlnm._FilterDatabase" localSheetId="15" hidden="1">'12区级支出'!$A$4:$E$13</definedName>
    <definedName name="a" localSheetId="15">#REF!</definedName>
    <definedName name="aaaa" localSheetId="15">#REF!</definedName>
    <definedName name="bbb" localSheetId="15">#REF!</definedName>
    <definedName name="ccc" localSheetId="15">#REF!</definedName>
    <definedName name="database2" localSheetId="15">#REF!</definedName>
    <definedName name="database3" localSheetId="15">#REF!</definedName>
    <definedName name="fg" localSheetId="15">#REF!</definedName>
    <definedName name="hhhh" localSheetId="15">#REF!</definedName>
    <definedName name="kkkk" localSheetId="15">#REF!</definedName>
    <definedName name="_xlnm.Print_Area" localSheetId="15">'12区级支出'!$A$1:$G$25</definedName>
    <definedName name="Print_Area_MI" localSheetId="15">#REF!</definedName>
    <definedName name="_xlnm.Print_Titles" localSheetId="15" hidden="1">#REF!</definedName>
    <definedName name="zhe" localSheetId="15">#REF!</definedName>
    <definedName name="啊" localSheetId="15">#REF!</definedName>
    <definedName name="大调动" localSheetId="15">#REF!</definedName>
    <definedName name="鹅eee" localSheetId="15">#REF!</definedName>
    <definedName name="饿" localSheetId="15">#REF!</definedName>
    <definedName name="汇率" localSheetId="15">#REF!</definedName>
    <definedName name="胶" localSheetId="15">#REF!</definedName>
    <definedName name="结构" localSheetId="15">#REF!</definedName>
    <definedName name="经7" localSheetId="15">#REF!</definedName>
    <definedName name="经二7" localSheetId="15">#REF!</definedName>
    <definedName name="经二8" localSheetId="15">#REF!</definedName>
    <definedName name="经一7" localSheetId="15">#REF!</definedName>
    <definedName name="전" localSheetId="15">#REF!</definedName>
    <definedName name="주택사업본부" localSheetId="15">#REF!</definedName>
    <definedName name="철구사업본부" localSheetId="15">#REF!</definedName>
    <definedName name="生产列1" localSheetId="15">#REF!</definedName>
    <definedName name="生产列11" localSheetId="15">#REF!</definedName>
    <definedName name="生产列15" localSheetId="15">#REF!</definedName>
    <definedName name="生产列16" localSheetId="15">#REF!</definedName>
    <definedName name="生产列17" localSheetId="15">#REF!</definedName>
    <definedName name="生产列19" localSheetId="15">#REF!</definedName>
    <definedName name="生产列2" localSheetId="15">#REF!</definedName>
    <definedName name="生产列20" localSheetId="15">#REF!</definedName>
    <definedName name="生产列3" localSheetId="15">#REF!</definedName>
    <definedName name="生产列4" localSheetId="15">#REF!</definedName>
    <definedName name="生产列5" localSheetId="15">#REF!</definedName>
    <definedName name="生产列6" localSheetId="15">#REF!</definedName>
    <definedName name="生产列7" localSheetId="15">#REF!</definedName>
    <definedName name="生产列8" localSheetId="15">#REF!</definedName>
    <definedName name="生产列9" localSheetId="15">#REF!</definedName>
    <definedName name="生产期" localSheetId="15">#REF!</definedName>
    <definedName name="生产期1" localSheetId="15">#REF!</definedName>
    <definedName name="生产期11" localSheetId="15">#REF!</definedName>
    <definedName name="生产期15" localSheetId="15">#REF!</definedName>
    <definedName name="生产期16" localSheetId="15">#REF!</definedName>
    <definedName name="生产期17" localSheetId="15">#REF!</definedName>
    <definedName name="生产期19" localSheetId="15">#REF!</definedName>
    <definedName name="生产期2" localSheetId="15">#REF!</definedName>
    <definedName name="生产期20" localSheetId="15">#REF!</definedName>
    <definedName name="生产期3" localSheetId="15">#REF!</definedName>
    <definedName name="生产期4" localSheetId="15">#REF!</definedName>
    <definedName name="生产期5" localSheetId="15">#REF!</definedName>
    <definedName name="生产期6" localSheetId="15">#REF!</definedName>
    <definedName name="生产期7" localSheetId="15">#REF!</definedName>
    <definedName name="生产期8" localSheetId="15">#REF!</definedName>
    <definedName name="生产期9" localSheetId="15">#REF!</definedName>
    <definedName name="是" localSheetId="15">#REF!</definedName>
    <definedName name="脱钩" localSheetId="15">#REF!</definedName>
    <definedName name="先征后返徐2" localSheetId="15">#REF!</definedName>
    <definedName name="预备费分项目" localSheetId="15">#REF!</definedName>
    <definedName name="综合" localSheetId="15">#REF!</definedName>
    <definedName name="综核" localSheetId="15">#REF!</definedName>
    <definedName name="a" localSheetId="16">#REF!</definedName>
    <definedName name="aaaa" localSheetId="16">#REF!</definedName>
    <definedName name="bbb" localSheetId="16">#REF!</definedName>
    <definedName name="ccc" localSheetId="16">#REF!</definedName>
    <definedName name="database2" localSheetId="16">#REF!</definedName>
    <definedName name="database3" localSheetId="16">#REF!</definedName>
    <definedName name="fg" localSheetId="16">#REF!</definedName>
    <definedName name="hhhh" localSheetId="16">#REF!</definedName>
    <definedName name="kkkk" localSheetId="16">#REF!</definedName>
    <definedName name="_xlnm.Print_Area" localSheetId="16">'13结余'!$A$1:$G$23</definedName>
    <definedName name="Print_Area_MI" localSheetId="16">#REF!</definedName>
    <definedName name="_xlnm.Print_Titles" localSheetId="16" hidden="1">#REF!</definedName>
    <definedName name="zhe" localSheetId="16">#REF!</definedName>
    <definedName name="啊" localSheetId="16">#REF!</definedName>
    <definedName name="大调动" localSheetId="16">#REF!</definedName>
    <definedName name="鹅eee" localSheetId="16">#REF!</definedName>
    <definedName name="饿" localSheetId="16">#REF!</definedName>
    <definedName name="汇率" localSheetId="16">#REF!</definedName>
    <definedName name="胶" localSheetId="16">#REF!</definedName>
    <definedName name="结构" localSheetId="16">#REF!</definedName>
    <definedName name="经7" localSheetId="16">#REF!</definedName>
    <definedName name="经二7" localSheetId="16">#REF!</definedName>
    <definedName name="经二8" localSheetId="16">#REF!</definedName>
    <definedName name="经一7" localSheetId="16">#REF!</definedName>
    <definedName name="전" localSheetId="16">#REF!</definedName>
    <definedName name="주택사업본부" localSheetId="16">#REF!</definedName>
    <definedName name="철구사업본부" localSheetId="16">#REF!</definedName>
    <definedName name="生产列1" localSheetId="16">#REF!</definedName>
    <definedName name="生产列11" localSheetId="16">#REF!</definedName>
    <definedName name="生产列15" localSheetId="16">#REF!</definedName>
    <definedName name="生产列16" localSheetId="16">#REF!</definedName>
    <definedName name="生产列17" localSheetId="16">#REF!</definedName>
    <definedName name="生产列19" localSheetId="16">#REF!</definedName>
    <definedName name="生产列2" localSheetId="16">#REF!</definedName>
    <definedName name="生产列20" localSheetId="16">#REF!</definedName>
    <definedName name="生产列3" localSheetId="16">#REF!</definedName>
    <definedName name="生产列4" localSheetId="16">#REF!</definedName>
    <definedName name="生产列5" localSheetId="16">#REF!</definedName>
    <definedName name="生产列6" localSheetId="16">#REF!</definedName>
    <definedName name="生产列7" localSheetId="16">#REF!</definedName>
    <definedName name="生产列8" localSheetId="16">#REF!</definedName>
    <definedName name="生产列9" localSheetId="16">#REF!</definedName>
    <definedName name="生产期" localSheetId="16">#REF!</definedName>
    <definedName name="生产期1" localSheetId="16">#REF!</definedName>
    <definedName name="生产期11" localSheetId="16">#REF!</definedName>
    <definedName name="生产期15" localSheetId="16">#REF!</definedName>
    <definedName name="生产期16" localSheetId="16">#REF!</definedName>
    <definedName name="生产期17" localSheetId="16">#REF!</definedName>
    <definedName name="生产期19" localSheetId="16">#REF!</definedName>
    <definedName name="生产期2" localSheetId="16">#REF!</definedName>
    <definedName name="生产期20" localSheetId="16">#REF!</definedName>
    <definedName name="生产期3" localSheetId="16">#REF!</definedName>
    <definedName name="生产期4" localSheetId="16">#REF!</definedName>
    <definedName name="生产期5" localSheetId="16">#REF!</definedName>
    <definedName name="生产期6" localSheetId="16">#REF!</definedName>
    <definedName name="生产期7" localSheetId="16">#REF!</definedName>
    <definedName name="生产期8" localSheetId="16">#REF!</definedName>
    <definedName name="生产期9" localSheetId="16">#REF!</definedName>
    <definedName name="是" localSheetId="16">#REF!</definedName>
    <definedName name="脱钩" localSheetId="16">#REF!</definedName>
    <definedName name="先征后返徐2" localSheetId="16">#REF!</definedName>
    <definedName name="预备费分项目" localSheetId="16">#REF!</definedName>
    <definedName name="综合" localSheetId="16">#REF!</definedName>
    <definedName name="综核" localSheetId="16">#REF!</definedName>
    <definedName name="a" localSheetId="22">#REF!</definedName>
    <definedName name="aaaa" localSheetId="22">#REF!</definedName>
    <definedName name="bbb" localSheetId="22">#REF!</definedName>
    <definedName name="ccc" localSheetId="22">#REF!</definedName>
    <definedName name="database2" localSheetId="22">#REF!</definedName>
    <definedName name="database3" localSheetId="22">#REF!</definedName>
    <definedName name="fg" localSheetId="22">#REF!</definedName>
    <definedName name="hhhh" localSheetId="22">#REF!</definedName>
    <definedName name="kkkk" localSheetId="22">#REF!</definedName>
    <definedName name="_xlnm.Print_Area" localSheetId="22">#REF!</definedName>
    <definedName name="Print_Area_MI" localSheetId="22">#REF!</definedName>
    <definedName name="_xlnm.Print_Titles" localSheetId="22" hidden="1">#REF!</definedName>
    <definedName name="zhe" localSheetId="22">#REF!</definedName>
    <definedName name="啊" localSheetId="22">#REF!</definedName>
    <definedName name="大调动" localSheetId="22">#REF!</definedName>
    <definedName name="鹅eee" localSheetId="22">#REF!</definedName>
    <definedName name="饿" localSheetId="22">#REF!</definedName>
    <definedName name="汇率" localSheetId="22">#REF!</definedName>
    <definedName name="胶" localSheetId="22">#REF!</definedName>
    <definedName name="结构" localSheetId="22">#REF!</definedName>
    <definedName name="经7" localSheetId="22">#REF!</definedName>
    <definedName name="经二7" localSheetId="22">#REF!</definedName>
    <definedName name="经二8" localSheetId="22">#REF!</definedName>
    <definedName name="经一7" localSheetId="22">#REF!</definedName>
    <definedName name="전" localSheetId="22">#REF!</definedName>
    <definedName name="주택사업본부" localSheetId="22">#REF!</definedName>
    <definedName name="철구사업본부" localSheetId="22">#REF!</definedName>
    <definedName name="生产列1" localSheetId="22">#REF!</definedName>
    <definedName name="生产列11" localSheetId="22">#REF!</definedName>
    <definedName name="生产列15" localSheetId="22">#REF!</definedName>
    <definedName name="生产列16" localSheetId="22">#REF!</definedName>
    <definedName name="生产列17" localSheetId="22">#REF!</definedName>
    <definedName name="生产列19" localSheetId="22">#REF!</definedName>
    <definedName name="生产列2" localSheetId="22">#REF!</definedName>
    <definedName name="生产列20" localSheetId="22">#REF!</definedName>
    <definedName name="生产列3" localSheetId="22">#REF!</definedName>
    <definedName name="生产列4" localSheetId="22">#REF!</definedName>
    <definedName name="生产列5" localSheetId="22">#REF!</definedName>
    <definedName name="生产列6" localSheetId="22">#REF!</definedName>
    <definedName name="生产列7" localSheetId="22">#REF!</definedName>
    <definedName name="生产列8" localSheetId="22">#REF!</definedName>
    <definedName name="生产列9" localSheetId="22">#REF!</definedName>
    <definedName name="生产期" localSheetId="22">#REF!</definedName>
    <definedName name="生产期1" localSheetId="22">#REF!</definedName>
    <definedName name="生产期11" localSheetId="22">#REF!</definedName>
    <definedName name="生产期15" localSheetId="22">#REF!</definedName>
    <definedName name="生产期16" localSheetId="22">#REF!</definedName>
    <definedName name="生产期17" localSheetId="22">#REF!</definedName>
    <definedName name="生产期19" localSheetId="22">#REF!</definedName>
    <definedName name="生产期2" localSheetId="22">#REF!</definedName>
    <definedName name="生产期20" localSheetId="22">#REF!</definedName>
    <definedName name="生产期3" localSheetId="22">#REF!</definedName>
    <definedName name="生产期4" localSheetId="22">#REF!</definedName>
    <definedName name="生产期5" localSheetId="22">#REF!</definedName>
    <definedName name="生产期6" localSheetId="22">#REF!</definedName>
    <definedName name="生产期7" localSheetId="22">#REF!</definedName>
    <definedName name="生产期8" localSheetId="22">#REF!</definedName>
    <definedName name="生产期9" localSheetId="22">#REF!</definedName>
    <definedName name="是" localSheetId="22">#REF!</definedName>
    <definedName name="脱钩" localSheetId="22">#REF!</definedName>
    <definedName name="先征后返徐2" localSheetId="22">#REF!</definedName>
    <definedName name="预备费分项目" localSheetId="22">#REF!</definedName>
    <definedName name="综合" localSheetId="22">#REF!</definedName>
    <definedName name="综核" localSheetId="22">#REF!</definedName>
    <definedName name="a" localSheetId="7">#REF!</definedName>
    <definedName name="aaaa" localSheetId="7">#REF!</definedName>
    <definedName name="bbb" localSheetId="7">#REF!</definedName>
    <definedName name="ccc" localSheetId="7">#REF!</definedName>
    <definedName name="database2" localSheetId="7">#REF!</definedName>
    <definedName name="database3" localSheetId="7">#REF!</definedName>
    <definedName name="fg" localSheetId="7">#REF!</definedName>
    <definedName name="hhhh" localSheetId="7">#REF!</definedName>
    <definedName name="kkkk" localSheetId="7">#REF!</definedName>
    <definedName name="_xlnm.Print_Area" localSheetId="7">'6经济明细  '!$B$2:$F$4</definedName>
    <definedName name="Print_Area_MI" localSheetId="7">#REF!</definedName>
    <definedName name="_xlnm.Print_Titles" localSheetId="7" hidden="1">#REF!</definedName>
    <definedName name="zhe" localSheetId="7">#REF!</definedName>
    <definedName name="啊" localSheetId="7">#REF!</definedName>
    <definedName name="大调动" localSheetId="7">#REF!</definedName>
    <definedName name="鹅eee" localSheetId="7">#REF!</definedName>
    <definedName name="饿" localSheetId="7">#REF!</definedName>
    <definedName name="汇率" localSheetId="7">#REF!</definedName>
    <definedName name="胶" localSheetId="7">#REF!</definedName>
    <definedName name="结构" localSheetId="7">#REF!</definedName>
    <definedName name="经7" localSheetId="7">#REF!</definedName>
    <definedName name="经二7" localSheetId="7">#REF!</definedName>
    <definedName name="经二8" localSheetId="7">#REF!</definedName>
    <definedName name="经一7" localSheetId="7">#REF!</definedName>
    <definedName name="전" localSheetId="7">#REF!</definedName>
    <definedName name="주택사업본부" localSheetId="7">#REF!</definedName>
    <definedName name="철구사업본부" localSheetId="7">#REF!</definedName>
    <definedName name="生产列1" localSheetId="7">#REF!</definedName>
    <definedName name="生产列11" localSheetId="7">#REF!</definedName>
    <definedName name="生产列15" localSheetId="7">#REF!</definedName>
    <definedName name="生产列16" localSheetId="7">#REF!</definedName>
    <definedName name="生产列17" localSheetId="7">#REF!</definedName>
    <definedName name="生产列19" localSheetId="7">#REF!</definedName>
    <definedName name="生产列2" localSheetId="7">#REF!</definedName>
    <definedName name="生产列20" localSheetId="7">#REF!</definedName>
    <definedName name="生产列3" localSheetId="7">#REF!</definedName>
    <definedName name="生产列4" localSheetId="7">#REF!</definedName>
    <definedName name="生产列5" localSheetId="7">#REF!</definedName>
    <definedName name="生产列6" localSheetId="7">#REF!</definedName>
    <definedName name="生产列7" localSheetId="7">#REF!</definedName>
    <definedName name="生产列8" localSheetId="7">#REF!</definedName>
    <definedName name="生产列9" localSheetId="7">#REF!</definedName>
    <definedName name="生产期" localSheetId="7">#REF!</definedName>
    <definedName name="生产期1" localSheetId="7">#REF!</definedName>
    <definedName name="生产期11" localSheetId="7">#REF!</definedName>
    <definedName name="生产期15" localSheetId="7">#REF!</definedName>
    <definedName name="生产期16" localSheetId="7">#REF!</definedName>
    <definedName name="生产期17" localSheetId="7">#REF!</definedName>
    <definedName name="生产期19" localSheetId="7">#REF!</definedName>
    <definedName name="生产期2" localSheetId="7">#REF!</definedName>
    <definedName name="生产期20" localSheetId="7">#REF!</definedName>
    <definedName name="生产期3" localSheetId="7">#REF!</definedName>
    <definedName name="生产期4" localSheetId="7">#REF!</definedName>
    <definedName name="生产期5" localSheetId="7">#REF!</definedName>
    <definedName name="生产期6" localSheetId="7">#REF!</definedName>
    <definedName name="生产期7" localSheetId="7">#REF!</definedName>
    <definedName name="生产期8" localSheetId="7">#REF!</definedName>
    <definedName name="生产期9" localSheetId="7">#REF!</definedName>
    <definedName name="是" localSheetId="7">#REF!</definedName>
    <definedName name="脱钩" localSheetId="7">#REF!</definedName>
    <definedName name="先征后返徐2" localSheetId="7">#REF!</definedName>
    <definedName name="预备费分项目" localSheetId="7">#REF!</definedName>
    <definedName name="综合" localSheetId="7">#REF!</definedName>
    <definedName name="综核" localSheetId="7">#REF!</definedName>
    <definedName name="Database" localSheetId="7" hidden="1">#REF!</definedName>
    <definedName name="发生地方" localSheetId="7">#REF!</definedName>
    <definedName name="在" localSheetId="7">#REF!</definedName>
    <definedName name="政" localSheetId="7">#REF!</definedName>
    <definedName name="政府债务" localSheetId="7">#REF!</definedName>
    <definedName name="a" localSheetId="2">#REF!</definedName>
    <definedName name="aaaa" localSheetId="2">#REF!</definedName>
    <definedName name="bbb" localSheetId="2">#REF!</definedName>
    <definedName name="ccc" localSheetId="2">#REF!</definedName>
    <definedName name="database2" localSheetId="2">#REF!</definedName>
    <definedName name="database3" localSheetId="2">#REF!</definedName>
    <definedName name="fg" localSheetId="2">#REF!</definedName>
    <definedName name="hhhh" localSheetId="2">#REF!</definedName>
    <definedName name="kkkk" localSheetId="2">#REF!</definedName>
    <definedName name="_xlnm.Print_Area" localSheetId="2">#REF!</definedName>
    <definedName name="Print_Area_MI" localSheetId="2">#REF!</definedName>
    <definedName name="_xlnm.Print_Titles" localSheetId="2" hidden="1">#REF!</definedName>
    <definedName name="zhe" localSheetId="2">#REF!</definedName>
    <definedName name="啊" localSheetId="2">#REF!</definedName>
    <definedName name="大调动" localSheetId="2">#REF!</definedName>
    <definedName name="鹅eee" localSheetId="2">#REF!</definedName>
    <definedName name="饿" localSheetId="2">#REF!</definedName>
    <definedName name="汇率" localSheetId="2">#REF!</definedName>
    <definedName name="胶" localSheetId="2">#REF!</definedName>
    <definedName name="结构" localSheetId="2">#REF!</definedName>
    <definedName name="经7" localSheetId="2">#REF!</definedName>
    <definedName name="经二7" localSheetId="2">#REF!</definedName>
    <definedName name="经二8" localSheetId="2">#REF!</definedName>
    <definedName name="经一7" localSheetId="2">#REF!</definedName>
    <definedName name="전" localSheetId="2">#REF!</definedName>
    <definedName name="주택사업본부" localSheetId="2">#REF!</definedName>
    <definedName name="철구사업본부" localSheetId="2">#REF!</definedName>
    <definedName name="生产列1" localSheetId="2">#REF!</definedName>
    <definedName name="生产列11" localSheetId="2">#REF!</definedName>
    <definedName name="生产列15" localSheetId="2">#REF!</definedName>
    <definedName name="生产列16" localSheetId="2">#REF!</definedName>
    <definedName name="生产列17" localSheetId="2">#REF!</definedName>
    <definedName name="生产列19" localSheetId="2">#REF!</definedName>
    <definedName name="生产列2" localSheetId="2">#REF!</definedName>
    <definedName name="生产列20" localSheetId="2">#REF!</definedName>
    <definedName name="生产列3" localSheetId="2">#REF!</definedName>
    <definedName name="生产列4" localSheetId="2">#REF!</definedName>
    <definedName name="生产列5" localSheetId="2">#REF!</definedName>
    <definedName name="生产列6" localSheetId="2">#REF!</definedName>
    <definedName name="生产列7" localSheetId="2">#REF!</definedName>
    <definedName name="生产列8" localSheetId="2">#REF!</definedName>
    <definedName name="生产列9" localSheetId="2">#REF!</definedName>
    <definedName name="生产期" localSheetId="2">#REF!</definedName>
    <definedName name="生产期1" localSheetId="2">#REF!</definedName>
    <definedName name="生产期11" localSheetId="2">#REF!</definedName>
    <definedName name="生产期15" localSheetId="2">#REF!</definedName>
    <definedName name="生产期16" localSheetId="2">#REF!</definedName>
    <definedName name="生产期17" localSheetId="2">#REF!</definedName>
    <definedName name="生产期19" localSheetId="2">#REF!</definedName>
    <definedName name="生产期2" localSheetId="2">#REF!</definedName>
    <definedName name="生产期20" localSheetId="2">#REF!</definedName>
    <definedName name="生产期3" localSheetId="2">#REF!</definedName>
    <definedName name="生产期4" localSheetId="2">#REF!</definedName>
    <definedName name="生产期5" localSheetId="2">#REF!</definedName>
    <definedName name="生产期6" localSheetId="2">#REF!</definedName>
    <definedName name="生产期7" localSheetId="2">#REF!</definedName>
    <definedName name="生产期8" localSheetId="2">#REF!</definedName>
    <definedName name="生产期9" localSheetId="2">#REF!</definedName>
    <definedName name="是" localSheetId="2">#REF!</definedName>
    <definedName name="脱钩" localSheetId="2">#REF!</definedName>
    <definedName name="先征后返徐2" localSheetId="2">#REF!</definedName>
    <definedName name="预备费分项目" localSheetId="2">#REF!</definedName>
    <definedName name="综合" localSheetId="2">#REF!</definedName>
    <definedName name="综核" localSheetId="2">#REF!</definedName>
    <definedName name="Database" localSheetId="2" hidden="1">#REF!</definedName>
    <definedName name="发生地方" localSheetId="2">#REF!</definedName>
    <definedName name="在" localSheetId="2">#REF!</definedName>
    <definedName name="政" localSheetId="2">#REF!</definedName>
    <definedName name="政府债务" localSheetId="2">#REF!</definedName>
    <definedName name="a" localSheetId="4">#REF!</definedName>
    <definedName name="aaaa" localSheetId="4">#REF!</definedName>
    <definedName name="bbb" localSheetId="4">#REF!</definedName>
    <definedName name="ccc" localSheetId="4">#REF!</definedName>
    <definedName name="database2" localSheetId="4">#REF!</definedName>
    <definedName name="database3" localSheetId="4">#REF!</definedName>
    <definedName name="fg" localSheetId="4">#REF!</definedName>
    <definedName name="hhhh" localSheetId="4">#REF!</definedName>
    <definedName name="kkkk" localSheetId="4">#REF!</definedName>
    <definedName name="_xlnm.Print_Area" localSheetId="4">#REF!</definedName>
    <definedName name="Print_Area_MI" localSheetId="4">#REF!</definedName>
    <definedName name="_xlnm.Print_Titles" localSheetId="4" hidden="1">#REF!</definedName>
    <definedName name="zhe" localSheetId="4">#REF!</definedName>
    <definedName name="啊" localSheetId="4">#REF!</definedName>
    <definedName name="大调动" localSheetId="4">#REF!</definedName>
    <definedName name="鹅eee" localSheetId="4">#REF!</definedName>
    <definedName name="饿" localSheetId="4">#REF!</definedName>
    <definedName name="汇率" localSheetId="4">#REF!</definedName>
    <definedName name="胶" localSheetId="4">#REF!</definedName>
    <definedName name="结构" localSheetId="4">#REF!</definedName>
    <definedName name="经7" localSheetId="4">#REF!</definedName>
    <definedName name="经二7" localSheetId="4">#REF!</definedName>
    <definedName name="经二8" localSheetId="4">#REF!</definedName>
    <definedName name="经一7" localSheetId="4">#REF!</definedName>
    <definedName name="전" localSheetId="4">#REF!</definedName>
    <definedName name="주택사업본부" localSheetId="4">#REF!</definedName>
    <definedName name="철구사업본부" localSheetId="4">#REF!</definedName>
    <definedName name="生产列1" localSheetId="4">#REF!</definedName>
    <definedName name="生产列11" localSheetId="4">#REF!</definedName>
    <definedName name="生产列15" localSheetId="4">#REF!</definedName>
    <definedName name="生产列16" localSheetId="4">#REF!</definedName>
    <definedName name="生产列17" localSheetId="4">#REF!</definedName>
    <definedName name="生产列19" localSheetId="4">#REF!</definedName>
    <definedName name="生产列2" localSheetId="4">#REF!</definedName>
    <definedName name="生产列20" localSheetId="4">#REF!</definedName>
    <definedName name="生产列3" localSheetId="4">#REF!</definedName>
    <definedName name="生产列4" localSheetId="4">#REF!</definedName>
    <definedName name="生产列5" localSheetId="4">#REF!</definedName>
    <definedName name="生产列6" localSheetId="4">#REF!</definedName>
    <definedName name="生产列7" localSheetId="4">#REF!</definedName>
    <definedName name="生产列8" localSheetId="4">#REF!</definedName>
    <definedName name="生产列9" localSheetId="4">#REF!</definedName>
    <definedName name="生产期" localSheetId="4">#REF!</definedName>
    <definedName name="生产期1" localSheetId="4">#REF!</definedName>
    <definedName name="生产期11" localSheetId="4">#REF!</definedName>
    <definedName name="生产期15" localSheetId="4">#REF!</definedName>
    <definedName name="生产期16" localSheetId="4">#REF!</definedName>
    <definedName name="生产期17" localSheetId="4">#REF!</definedName>
    <definedName name="生产期19" localSheetId="4">#REF!</definedName>
    <definedName name="生产期2" localSheetId="4">#REF!</definedName>
    <definedName name="生产期20" localSheetId="4">#REF!</definedName>
    <definedName name="生产期3" localSheetId="4">#REF!</definedName>
    <definedName name="生产期4" localSheetId="4">#REF!</definedName>
    <definedName name="生产期5" localSheetId="4">#REF!</definedName>
    <definedName name="生产期6" localSheetId="4">#REF!</definedName>
    <definedName name="生产期7" localSheetId="4">#REF!</definedName>
    <definedName name="生产期8" localSheetId="4">#REF!</definedName>
    <definedName name="生产期9" localSheetId="4">#REF!</definedName>
    <definedName name="是" localSheetId="4">#REF!</definedName>
    <definedName name="脱钩" localSheetId="4">#REF!</definedName>
    <definedName name="先征后返徐2" localSheetId="4">#REF!</definedName>
    <definedName name="预备费分项目" localSheetId="4">#REF!</definedName>
    <definedName name="综合" localSheetId="4">#REF!</definedName>
    <definedName name="综核" localSheetId="4">#REF!</definedName>
    <definedName name="Database" localSheetId="4" hidden="1">#REF!</definedName>
    <definedName name="发生地方" localSheetId="4">#REF!</definedName>
    <definedName name="在" localSheetId="4">#REF!</definedName>
    <definedName name="政" localSheetId="4">#REF!</definedName>
    <definedName name="政府债务" localSheetId="4">#REF!</definedName>
    <definedName name="a" localSheetId="3">#REF!</definedName>
    <definedName name="aaaa" localSheetId="3">#REF!</definedName>
    <definedName name="bbb" localSheetId="3">#REF!</definedName>
    <definedName name="ccc" localSheetId="3">#REF!</definedName>
    <definedName name="database2" localSheetId="3">#REF!</definedName>
    <definedName name="database3" localSheetId="3">#REF!</definedName>
    <definedName name="fg" localSheetId="3">#REF!</definedName>
    <definedName name="hhhh" localSheetId="3">#REF!</definedName>
    <definedName name="kkkk" localSheetId="3">#REF!</definedName>
    <definedName name="_xlnm.Print_Area" localSheetId="3">#REF!</definedName>
    <definedName name="Print_Area_MI" localSheetId="3">#REF!</definedName>
    <definedName name="_xlnm.Print_Titles" localSheetId="3" hidden="1">#REF!</definedName>
    <definedName name="zhe" localSheetId="3">#REF!</definedName>
    <definedName name="啊" localSheetId="3">#REF!</definedName>
    <definedName name="大调动" localSheetId="3">#REF!</definedName>
    <definedName name="鹅eee" localSheetId="3">#REF!</definedName>
    <definedName name="饿" localSheetId="3">#REF!</definedName>
    <definedName name="汇率" localSheetId="3">#REF!</definedName>
    <definedName name="胶" localSheetId="3">#REF!</definedName>
    <definedName name="结构" localSheetId="3">#REF!</definedName>
    <definedName name="经7" localSheetId="3">#REF!</definedName>
    <definedName name="经二7" localSheetId="3">#REF!</definedName>
    <definedName name="经二8" localSheetId="3">#REF!</definedName>
    <definedName name="经一7" localSheetId="3">#REF!</definedName>
    <definedName name="전" localSheetId="3">#REF!</definedName>
    <definedName name="주택사업본부" localSheetId="3">#REF!</definedName>
    <definedName name="철구사업본부" localSheetId="3">#REF!</definedName>
    <definedName name="生产列1" localSheetId="3">#REF!</definedName>
    <definedName name="生产列11" localSheetId="3">#REF!</definedName>
    <definedName name="生产列15" localSheetId="3">#REF!</definedName>
    <definedName name="生产列16" localSheetId="3">#REF!</definedName>
    <definedName name="生产列17" localSheetId="3">#REF!</definedName>
    <definedName name="生产列19" localSheetId="3">#REF!</definedName>
    <definedName name="生产列2" localSheetId="3">#REF!</definedName>
    <definedName name="生产列20" localSheetId="3">#REF!</definedName>
    <definedName name="生产列3" localSheetId="3">#REF!</definedName>
    <definedName name="生产列4" localSheetId="3">#REF!</definedName>
    <definedName name="生产列5" localSheetId="3">#REF!</definedName>
    <definedName name="生产列6" localSheetId="3">#REF!</definedName>
    <definedName name="生产列7" localSheetId="3">#REF!</definedName>
    <definedName name="生产列8" localSheetId="3">#REF!</definedName>
    <definedName name="生产列9" localSheetId="3">#REF!</definedName>
    <definedName name="生产期" localSheetId="3">#REF!</definedName>
    <definedName name="生产期1" localSheetId="3">#REF!</definedName>
    <definedName name="生产期11" localSheetId="3">#REF!</definedName>
    <definedName name="生产期15" localSheetId="3">#REF!</definedName>
    <definedName name="生产期16" localSheetId="3">#REF!</definedName>
    <definedName name="生产期17" localSheetId="3">#REF!</definedName>
    <definedName name="生产期19" localSheetId="3">#REF!</definedName>
    <definedName name="生产期2" localSheetId="3">#REF!</definedName>
    <definedName name="生产期20" localSheetId="3">#REF!</definedName>
    <definedName name="生产期3" localSheetId="3">#REF!</definedName>
    <definedName name="生产期4" localSheetId="3">#REF!</definedName>
    <definedName name="生产期5" localSheetId="3">#REF!</definedName>
    <definedName name="生产期6" localSheetId="3">#REF!</definedName>
    <definedName name="生产期7" localSheetId="3">#REF!</definedName>
    <definedName name="生产期8" localSheetId="3">#REF!</definedName>
    <definedName name="生产期9" localSheetId="3">#REF!</definedName>
    <definedName name="是" localSheetId="3">#REF!</definedName>
    <definedName name="脱钩" localSheetId="3">#REF!</definedName>
    <definedName name="先征后返徐2" localSheetId="3">#REF!</definedName>
    <definedName name="预备费分项目" localSheetId="3">#REF!</definedName>
    <definedName name="综合" localSheetId="3">#REF!</definedName>
    <definedName name="综核" localSheetId="3">#REF!</definedName>
    <definedName name="Database" localSheetId="3" hidden="1">#REF!</definedName>
    <definedName name="发生地方" localSheetId="3">#REF!</definedName>
    <definedName name="在" localSheetId="3">#REF!</definedName>
    <definedName name="政" localSheetId="3">#REF!</definedName>
    <definedName name="政府债务" localSheetId="3">#REF!</definedName>
    <definedName name="a" localSheetId="5">#REF!</definedName>
    <definedName name="aaaa" localSheetId="5">#REF!</definedName>
    <definedName name="bbb" localSheetId="5">#REF!</definedName>
    <definedName name="ccc" localSheetId="5">#REF!</definedName>
    <definedName name="database2" localSheetId="5">#REF!</definedName>
    <definedName name="database3" localSheetId="5">#REF!</definedName>
    <definedName name="fg" localSheetId="5">#REF!</definedName>
    <definedName name="hhhh" localSheetId="5">#REF!</definedName>
    <definedName name="kkkk" localSheetId="5">#REF!</definedName>
    <definedName name="_xlnm.Print_Area" localSheetId="5">#REF!</definedName>
    <definedName name="Print_Area_MI" localSheetId="5">#REF!</definedName>
    <definedName name="_xlnm.Print_Titles" localSheetId="5" hidden="1">#REF!</definedName>
    <definedName name="zhe" localSheetId="5">#REF!</definedName>
    <definedName name="啊" localSheetId="5">#REF!</definedName>
    <definedName name="大调动" localSheetId="5">#REF!</definedName>
    <definedName name="鹅eee" localSheetId="5">#REF!</definedName>
    <definedName name="饿" localSheetId="5">#REF!</definedName>
    <definedName name="汇率" localSheetId="5">#REF!</definedName>
    <definedName name="胶" localSheetId="5">#REF!</definedName>
    <definedName name="结构" localSheetId="5">#REF!</definedName>
    <definedName name="经7" localSheetId="5">#REF!</definedName>
    <definedName name="经二7" localSheetId="5">#REF!</definedName>
    <definedName name="经二8" localSheetId="5">#REF!</definedName>
    <definedName name="经一7" localSheetId="5">#REF!</definedName>
    <definedName name="전" localSheetId="5">#REF!</definedName>
    <definedName name="주택사업본부" localSheetId="5">#REF!</definedName>
    <definedName name="철구사업본부" localSheetId="5">#REF!</definedName>
    <definedName name="生产列1" localSheetId="5">#REF!</definedName>
    <definedName name="生产列11" localSheetId="5">#REF!</definedName>
    <definedName name="生产列15" localSheetId="5">#REF!</definedName>
    <definedName name="生产列16" localSheetId="5">#REF!</definedName>
    <definedName name="生产列17" localSheetId="5">#REF!</definedName>
    <definedName name="生产列19" localSheetId="5">#REF!</definedName>
    <definedName name="生产列2" localSheetId="5">#REF!</definedName>
    <definedName name="生产列20" localSheetId="5">#REF!</definedName>
    <definedName name="生产列3" localSheetId="5">#REF!</definedName>
    <definedName name="生产列4" localSheetId="5">#REF!</definedName>
    <definedName name="生产列5" localSheetId="5">#REF!</definedName>
    <definedName name="生产列6" localSheetId="5">#REF!</definedName>
    <definedName name="生产列7" localSheetId="5">#REF!</definedName>
    <definedName name="生产列8" localSheetId="5">#REF!</definedName>
    <definedName name="生产列9" localSheetId="5">#REF!</definedName>
    <definedName name="生产期" localSheetId="5">#REF!</definedName>
    <definedName name="生产期1" localSheetId="5">#REF!</definedName>
    <definedName name="生产期11" localSheetId="5">#REF!</definedName>
    <definedName name="生产期15" localSheetId="5">#REF!</definedName>
    <definedName name="生产期16" localSheetId="5">#REF!</definedName>
    <definedName name="生产期17" localSheetId="5">#REF!</definedName>
    <definedName name="生产期19" localSheetId="5">#REF!</definedName>
    <definedName name="生产期2" localSheetId="5">#REF!</definedName>
    <definedName name="生产期20" localSheetId="5">#REF!</definedName>
    <definedName name="生产期3" localSheetId="5">#REF!</definedName>
    <definedName name="生产期4" localSheetId="5">#REF!</definedName>
    <definedName name="生产期5" localSheetId="5">#REF!</definedName>
    <definedName name="生产期6" localSheetId="5">#REF!</definedName>
    <definedName name="生产期7" localSheetId="5">#REF!</definedName>
    <definedName name="生产期8" localSheetId="5">#REF!</definedName>
    <definedName name="生产期9" localSheetId="5">#REF!</definedName>
    <definedName name="是" localSheetId="5">#REF!</definedName>
    <definedName name="脱钩" localSheetId="5">#REF!</definedName>
    <definedName name="先征后返徐2" localSheetId="5">#REF!</definedName>
    <definedName name="预备费分项目" localSheetId="5">#REF!</definedName>
    <definedName name="综合" localSheetId="5">#REF!</definedName>
    <definedName name="综核" localSheetId="5">#REF!</definedName>
    <definedName name="Database" localSheetId="5" hidden="1">#REF!</definedName>
    <definedName name="发生地方" localSheetId="5">#REF!</definedName>
    <definedName name="在" localSheetId="5">#REF!</definedName>
    <definedName name="政" localSheetId="5">#REF!</definedName>
    <definedName name="政府债务" localSheetId="5">#REF!</definedName>
    <definedName name="a" localSheetId="9">#REF!</definedName>
    <definedName name="aaaa" localSheetId="9">#REF!</definedName>
    <definedName name="bbb" localSheetId="9">#REF!</definedName>
    <definedName name="ccc" localSheetId="9">#REF!</definedName>
    <definedName name="database2" localSheetId="9">#REF!</definedName>
    <definedName name="database3" localSheetId="9">#REF!</definedName>
    <definedName name="fg" localSheetId="9">#REF!</definedName>
    <definedName name="hhhh" localSheetId="9">#REF!</definedName>
    <definedName name="kkkk" localSheetId="9">#REF!</definedName>
    <definedName name="_xlnm.Print_Area" localSheetId="9">#REF!</definedName>
    <definedName name="Print_Area_MI" localSheetId="9">#REF!</definedName>
    <definedName name="_xlnm.Print_Titles" localSheetId="9">'7全区收入'!$A$3:$IX$6</definedName>
    <definedName name="zhe" localSheetId="9">#REF!</definedName>
    <definedName name="啊" localSheetId="9">#REF!</definedName>
    <definedName name="大调动" localSheetId="9">#REF!</definedName>
    <definedName name="鹅eee" localSheetId="9">#REF!</definedName>
    <definedName name="饿" localSheetId="9">#REF!</definedName>
    <definedName name="汇率" localSheetId="9">#REF!</definedName>
    <definedName name="胶" localSheetId="9">#REF!</definedName>
    <definedName name="结构" localSheetId="9">#REF!</definedName>
    <definedName name="经7" localSheetId="9">#REF!</definedName>
    <definedName name="经二7" localSheetId="9">#REF!</definedName>
    <definedName name="经二8" localSheetId="9">#REF!</definedName>
    <definedName name="经一7" localSheetId="9">#REF!</definedName>
    <definedName name="전" localSheetId="9">#REF!</definedName>
    <definedName name="주택사업본부" localSheetId="9">#REF!</definedName>
    <definedName name="철구사업본부" localSheetId="9">#REF!</definedName>
    <definedName name="生产列1" localSheetId="9">#REF!</definedName>
    <definedName name="生产列11" localSheetId="9">#REF!</definedName>
    <definedName name="生产列15" localSheetId="9">#REF!</definedName>
    <definedName name="生产列16" localSheetId="9">#REF!</definedName>
    <definedName name="生产列17" localSheetId="9">#REF!</definedName>
    <definedName name="生产列19" localSheetId="9">#REF!</definedName>
    <definedName name="生产列2" localSheetId="9">#REF!</definedName>
    <definedName name="生产列20" localSheetId="9">#REF!</definedName>
    <definedName name="生产列3" localSheetId="9">#REF!</definedName>
    <definedName name="生产列4" localSheetId="9">#REF!</definedName>
    <definedName name="生产列5" localSheetId="9">#REF!</definedName>
    <definedName name="生产列6" localSheetId="9">#REF!</definedName>
    <definedName name="生产列7" localSheetId="9">#REF!</definedName>
    <definedName name="生产列8" localSheetId="9">#REF!</definedName>
    <definedName name="生产列9" localSheetId="9">#REF!</definedName>
    <definedName name="生产期" localSheetId="9">#REF!</definedName>
    <definedName name="生产期1" localSheetId="9">#REF!</definedName>
    <definedName name="生产期11" localSheetId="9">#REF!</definedName>
    <definedName name="生产期15" localSheetId="9">#REF!</definedName>
    <definedName name="生产期16" localSheetId="9">#REF!</definedName>
    <definedName name="生产期17" localSheetId="9">#REF!</definedName>
    <definedName name="生产期19" localSheetId="9">#REF!</definedName>
    <definedName name="生产期2" localSheetId="9">#REF!</definedName>
    <definedName name="生产期20" localSheetId="9">#REF!</definedName>
    <definedName name="生产期3" localSheetId="9">#REF!</definedName>
    <definedName name="生产期4" localSheetId="9">#REF!</definedName>
    <definedName name="生产期5" localSheetId="9">#REF!</definedName>
    <definedName name="生产期6" localSheetId="9">#REF!</definedName>
    <definedName name="生产期7" localSheetId="9">#REF!</definedName>
    <definedName name="生产期8" localSheetId="9">#REF!</definedName>
    <definedName name="生产期9" localSheetId="9">#REF!</definedName>
    <definedName name="是" localSheetId="9">#REF!</definedName>
    <definedName name="脱钩" localSheetId="9">#REF!</definedName>
    <definedName name="先征后返徐2" localSheetId="9">#REF!</definedName>
    <definedName name="预备费分项目" localSheetId="9">#REF!</definedName>
    <definedName name="综合" localSheetId="9">#REF!</definedName>
    <definedName name="综核" localSheetId="9">#REF!</definedName>
    <definedName name="Database" localSheetId="9" hidden="1">#REF!</definedName>
    <definedName name="发生地方" localSheetId="9">#REF!</definedName>
    <definedName name="在" localSheetId="9">#REF!</definedName>
    <definedName name="政" localSheetId="9">#REF!</definedName>
    <definedName name="政府债务" localSheetId="9">#REF!</definedName>
    <definedName name="a" localSheetId="10">#REF!</definedName>
    <definedName name="aaaa" localSheetId="10">#REF!</definedName>
    <definedName name="bbb" localSheetId="10">#REF!</definedName>
    <definedName name="ccc" localSheetId="10">#REF!</definedName>
    <definedName name="database2" localSheetId="10">#REF!</definedName>
    <definedName name="database3" localSheetId="10">#REF!</definedName>
    <definedName name="fg" localSheetId="10">#REF!</definedName>
    <definedName name="hhhh" localSheetId="10">#REF!</definedName>
    <definedName name="kkkk" localSheetId="10">#REF!</definedName>
    <definedName name="_xlnm.Print_Area" localSheetId="10">'8全区支出'!$A$1:$I$25</definedName>
    <definedName name="Print_Area_MI" localSheetId="10">#REF!</definedName>
    <definedName name="_xlnm.Print_Titles" localSheetId="10">'8全区支出'!$A$3:$IX$6</definedName>
    <definedName name="zhe" localSheetId="10">#REF!</definedName>
    <definedName name="啊" localSheetId="10">#REF!</definedName>
    <definedName name="大调动" localSheetId="10">#REF!</definedName>
    <definedName name="鹅eee" localSheetId="10">#REF!</definedName>
    <definedName name="饿" localSheetId="10">#REF!</definedName>
    <definedName name="汇率" localSheetId="10">#REF!</definedName>
    <definedName name="胶" localSheetId="10">#REF!</definedName>
    <definedName name="结构" localSheetId="10">#REF!</definedName>
    <definedName name="经7" localSheetId="10">#REF!</definedName>
    <definedName name="经二7" localSheetId="10">#REF!</definedName>
    <definedName name="经二8" localSheetId="10">#REF!</definedName>
    <definedName name="经一7" localSheetId="10">#REF!</definedName>
    <definedName name="전" localSheetId="10">#REF!</definedName>
    <definedName name="주택사업본부" localSheetId="10">#REF!</definedName>
    <definedName name="철구사업본부" localSheetId="10">#REF!</definedName>
    <definedName name="生产列1" localSheetId="10">#REF!</definedName>
    <definedName name="生产列11" localSheetId="10">#REF!</definedName>
    <definedName name="生产列15" localSheetId="10">#REF!</definedName>
    <definedName name="生产列16" localSheetId="10">#REF!</definedName>
    <definedName name="生产列17" localSheetId="10">#REF!</definedName>
    <definedName name="生产列19" localSheetId="10">#REF!</definedName>
    <definedName name="生产列2" localSheetId="10">#REF!</definedName>
    <definedName name="生产列20" localSheetId="10">#REF!</definedName>
    <definedName name="生产列3" localSheetId="10">#REF!</definedName>
    <definedName name="生产列4" localSheetId="10">#REF!</definedName>
    <definedName name="生产列5" localSheetId="10">#REF!</definedName>
    <definedName name="生产列6" localSheetId="10">#REF!</definedName>
    <definedName name="生产列7" localSheetId="10">#REF!</definedName>
    <definedName name="生产列8" localSheetId="10">#REF!</definedName>
    <definedName name="生产列9" localSheetId="10">#REF!</definedName>
    <definedName name="生产期" localSheetId="10">#REF!</definedName>
    <definedName name="生产期1" localSheetId="10">#REF!</definedName>
    <definedName name="生产期11" localSheetId="10">#REF!</definedName>
    <definedName name="生产期15" localSheetId="10">#REF!</definedName>
    <definedName name="生产期16" localSheetId="10">#REF!</definedName>
    <definedName name="生产期17" localSheetId="10">#REF!</definedName>
    <definedName name="生产期19" localSheetId="10">#REF!</definedName>
    <definedName name="生产期2" localSheetId="10">#REF!</definedName>
    <definedName name="生产期20" localSheetId="10">#REF!</definedName>
    <definedName name="生产期3" localSheetId="10">#REF!</definedName>
    <definedName name="生产期4" localSheetId="10">#REF!</definedName>
    <definedName name="生产期5" localSheetId="10">#REF!</definedName>
    <definedName name="生产期6" localSheetId="10">#REF!</definedName>
    <definedName name="生产期7" localSheetId="10">#REF!</definedName>
    <definedName name="生产期8" localSheetId="10">#REF!</definedName>
    <definedName name="生产期9" localSheetId="10">#REF!</definedName>
    <definedName name="是" localSheetId="10">#REF!</definedName>
    <definedName name="脱钩" localSheetId="10">#REF!</definedName>
    <definedName name="先征后返徐2" localSheetId="10">#REF!</definedName>
    <definedName name="预备费分项目" localSheetId="10">#REF!</definedName>
    <definedName name="综合" localSheetId="10">#REF!</definedName>
    <definedName name="综核" localSheetId="10">#REF!</definedName>
    <definedName name="Database" localSheetId="10" hidden="1">#REF!</definedName>
    <definedName name="发生地方" localSheetId="10">#REF!</definedName>
    <definedName name="在" localSheetId="10">#REF!</definedName>
    <definedName name="政" localSheetId="10">#REF!</definedName>
    <definedName name="政府债务" localSheetId="10">#REF!</definedName>
    <definedName name="a" localSheetId="11">#REF!</definedName>
    <definedName name="aaaa" localSheetId="11">#REF!</definedName>
    <definedName name="bbb" localSheetId="11">#REF!</definedName>
    <definedName name="ccc" localSheetId="11">#REF!</definedName>
    <definedName name="database2" localSheetId="11">#REF!</definedName>
    <definedName name="database3" localSheetId="11">#REF!</definedName>
    <definedName name="fg" localSheetId="11">#REF!</definedName>
    <definedName name="hhhh" localSheetId="11">#REF!</definedName>
    <definedName name="kkkk" localSheetId="11">#REF!</definedName>
    <definedName name="_xlnm.Print_Area" localSheetId="11">#REF!</definedName>
    <definedName name="Print_Area_MI" localSheetId="11">#REF!</definedName>
    <definedName name="_xlnm.Print_Titles" localSheetId="11">'9区级收入'!$A$3:$IX$6</definedName>
    <definedName name="zhe" localSheetId="11">#REF!</definedName>
    <definedName name="啊" localSheetId="11">#REF!</definedName>
    <definedName name="大调动" localSheetId="11">#REF!</definedName>
    <definedName name="鹅eee" localSheetId="11">#REF!</definedName>
    <definedName name="饿" localSheetId="11">#REF!</definedName>
    <definedName name="汇率" localSheetId="11">#REF!</definedName>
    <definedName name="胶" localSheetId="11">#REF!</definedName>
    <definedName name="结构" localSheetId="11">#REF!</definedName>
    <definedName name="经7" localSheetId="11">#REF!</definedName>
    <definedName name="经二7" localSheetId="11">#REF!</definedName>
    <definedName name="经二8" localSheetId="11">#REF!</definedName>
    <definedName name="经一7" localSheetId="11">#REF!</definedName>
    <definedName name="전" localSheetId="11">#REF!</definedName>
    <definedName name="주택사업본부" localSheetId="11">#REF!</definedName>
    <definedName name="철구사업본부" localSheetId="11">#REF!</definedName>
    <definedName name="生产列1" localSheetId="11">#REF!</definedName>
    <definedName name="生产列11" localSheetId="11">#REF!</definedName>
    <definedName name="生产列15" localSheetId="11">#REF!</definedName>
    <definedName name="生产列16" localSheetId="11">#REF!</definedName>
    <definedName name="生产列17" localSheetId="11">#REF!</definedName>
    <definedName name="生产列19" localSheetId="11">#REF!</definedName>
    <definedName name="生产列2" localSheetId="11">#REF!</definedName>
    <definedName name="生产列20" localSheetId="11">#REF!</definedName>
    <definedName name="生产列3" localSheetId="11">#REF!</definedName>
    <definedName name="生产列4" localSheetId="11">#REF!</definedName>
    <definedName name="生产列5" localSheetId="11">#REF!</definedName>
    <definedName name="生产列6" localSheetId="11">#REF!</definedName>
    <definedName name="生产列7" localSheetId="11">#REF!</definedName>
    <definedName name="生产列8" localSheetId="11">#REF!</definedName>
    <definedName name="生产列9" localSheetId="11">#REF!</definedName>
    <definedName name="生产期" localSheetId="11">#REF!</definedName>
    <definedName name="生产期1" localSheetId="11">#REF!</definedName>
    <definedName name="生产期11" localSheetId="11">#REF!</definedName>
    <definedName name="生产期15" localSheetId="11">#REF!</definedName>
    <definedName name="生产期16" localSheetId="11">#REF!</definedName>
    <definedName name="生产期17" localSheetId="11">#REF!</definedName>
    <definedName name="生产期19" localSheetId="11">#REF!</definedName>
    <definedName name="生产期2" localSheetId="11">#REF!</definedName>
    <definedName name="生产期20" localSheetId="11">#REF!</definedName>
    <definedName name="生产期3" localSheetId="11">#REF!</definedName>
    <definedName name="生产期4" localSheetId="11">#REF!</definedName>
    <definedName name="生产期5" localSheetId="11">#REF!</definedName>
    <definedName name="生产期6" localSheetId="11">#REF!</definedName>
    <definedName name="生产期7" localSheetId="11">#REF!</definedName>
    <definedName name="生产期8" localSheetId="11">#REF!</definedName>
    <definedName name="生产期9" localSheetId="11">#REF!</definedName>
    <definedName name="是" localSheetId="11">#REF!</definedName>
    <definedName name="脱钩" localSheetId="11">#REF!</definedName>
    <definedName name="先征后返徐2" localSheetId="11">#REF!</definedName>
    <definedName name="预备费分项目" localSheetId="11">#REF!</definedName>
    <definedName name="综合" localSheetId="11">#REF!</definedName>
    <definedName name="综核" localSheetId="11">#REF!</definedName>
    <definedName name="Database" localSheetId="11" hidden="1">#REF!</definedName>
    <definedName name="发生地方" localSheetId="11">#REF!</definedName>
    <definedName name="在" localSheetId="11">#REF!</definedName>
    <definedName name="政" localSheetId="11">#REF!</definedName>
    <definedName name="政府债务" localSheetId="11">#REF!</definedName>
    <definedName name="a" localSheetId="12">#REF!</definedName>
    <definedName name="aaaa" localSheetId="12">#REF!</definedName>
    <definedName name="bbb" localSheetId="12">#REF!</definedName>
    <definedName name="ccc" localSheetId="12">#REF!</definedName>
    <definedName name="database2" localSheetId="12">#REF!</definedName>
    <definedName name="database3" localSheetId="12">#REF!</definedName>
    <definedName name="fg" localSheetId="12">#REF!</definedName>
    <definedName name="hhhh" localSheetId="12">#REF!</definedName>
    <definedName name="kkkk" localSheetId="12">#REF!</definedName>
    <definedName name="_xlnm.Print_Area" localSheetId="12">'10区级支出'!$A$1:$I$25</definedName>
    <definedName name="Print_Area_MI" localSheetId="12">#REF!</definedName>
    <definedName name="_xlnm.Print_Titles" localSheetId="12">'10区级支出'!$A$3:$IX$6</definedName>
    <definedName name="zhe" localSheetId="12">#REF!</definedName>
    <definedName name="啊" localSheetId="12">#REF!</definedName>
    <definedName name="大调动" localSheetId="12">#REF!</definedName>
    <definedName name="鹅eee" localSheetId="12">#REF!</definedName>
    <definedName name="饿" localSheetId="12">#REF!</definedName>
    <definedName name="汇率" localSheetId="12">#REF!</definedName>
    <definedName name="胶" localSheetId="12">#REF!</definedName>
    <definedName name="结构" localSheetId="12">#REF!</definedName>
    <definedName name="经7" localSheetId="12">#REF!</definedName>
    <definedName name="经二7" localSheetId="12">#REF!</definedName>
    <definedName name="经二8" localSheetId="12">#REF!</definedName>
    <definedName name="经一7" localSheetId="12">#REF!</definedName>
    <definedName name="전" localSheetId="12">#REF!</definedName>
    <definedName name="주택사업본부" localSheetId="12">#REF!</definedName>
    <definedName name="철구사업본부" localSheetId="12">#REF!</definedName>
    <definedName name="生产列1" localSheetId="12">#REF!</definedName>
    <definedName name="生产列11" localSheetId="12">#REF!</definedName>
    <definedName name="生产列15" localSheetId="12">#REF!</definedName>
    <definedName name="生产列16" localSheetId="12">#REF!</definedName>
    <definedName name="生产列17" localSheetId="12">#REF!</definedName>
    <definedName name="生产列19" localSheetId="12">#REF!</definedName>
    <definedName name="生产列2" localSheetId="12">#REF!</definedName>
    <definedName name="生产列20" localSheetId="12">#REF!</definedName>
    <definedName name="生产列3" localSheetId="12">#REF!</definedName>
    <definedName name="生产列4" localSheetId="12">#REF!</definedName>
    <definedName name="生产列5" localSheetId="12">#REF!</definedName>
    <definedName name="生产列6" localSheetId="12">#REF!</definedName>
    <definedName name="生产列7" localSheetId="12">#REF!</definedName>
    <definedName name="生产列8" localSheetId="12">#REF!</definedName>
    <definedName name="生产列9" localSheetId="12">#REF!</definedName>
    <definedName name="生产期" localSheetId="12">#REF!</definedName>
    <definedName name="生产期1" localSheetId="12">#REF!</definedName>
    <definedName name="生产期11" localSheetId="12">#REF!</definedName>
    <definedName name="生产期15" localSheetId="12">#REF!</definedName>
    <definedName name="生产期16" localSheetId="12">#REF!</definedName>
    <definedName name="生产期17" localSheetId="12">#REF!</definedName>
    <definedName name="生产期19" localSheetId="12">#REF!</definedName>
    <definedName name="生产期2" localSheetId="12">#REF!</definedName>
    <definedName name="生产期20" localSheetId="12">#REF!</definedName>
    <definedName name="生产期3" localSheetId="12">#REF!</definedName>
    <definedName name="生产期4" localSheetId="12">#REF!</definedName>
    <definedName name="生产期5" localSheetId="12">#REF!</definedName>
    <definedName name="生产期6" localSheetId="12">#REF!</definedName>
    <definedName name="生产期7" localSheetId="12">#REF!</definedName>
    <definedName name="生产期8" localSheetId="12">#REF!</definedName>
    <definedName name="生产期9" localSheetId="12">#REF!</definedName>
    <definedName name="是" localSheetId="12">#REF!</definedName>
    <definedName name="脱钩" localSheetId="12">#REF!</definedName>
    <definedName name="先征后返徐2" localSheetId="12">#REF!</definedName>
    <definedName name="预备费分项目" localSheetId="12">#REF!</definedName>
    <definedName name="综合" localSheetId="12">#REF!</definedName>
    <definedName name="综核" localSheetId="12">#REF!</definedName>
    <definedName name="Database" localSheetId="12" hidden="1">#REF!</definedName>
    <definedName name="发生地方" localSheetId="12">#REF!</definedName>
    <definedName name="在" localSheetId="12">#REF!</definedName>
    <definedName name="政" localSheetId="12">#REF!</definedName>
    <definedName name="政府债务" localSheetId="12">#REF!</definedName>
    <definedName name="a" localSheetId="18">#REF!</definedName>
    <definedName name="aaaa" localSheetId="18">#REF!</definedName>
    <definedName name="bbb" localSheetId="18">#REF!</definedName>
    <definedName name="ccc" localSheetId="18">#REF!</definedName>
    <definedName name="database2" localSheetId="18">#REF!</definedName>
    <definedName name="database3" localSheetId="18">#REF!</definedName>
    <definedName name="fg" localSheetId="18">#REF!</definedName>
    <definedName name="hhhh" localSheetId="18">#REF!</definedName>
    <definedName name="kkkk" localSheetId="18">#REF!</definedName>
    <definedName name="_xlnm.Print_Area" localSheetId="18">'14全区收入'!$A$1:$I$19</definedName>
    <definedName name="Print_Area_MI" localSheetId="18">#REF!</definedName>
    <definedName name="_xlnm.Print_Titles" localSheetId="18" hidden="1">#REF!</definedName>
    <definedName name="zhe" localSheetId="18">#REF!</definedName>
    <definedName name="啊" localSheetId="18">#REF!</definedName>
    <definedName name="大调动" localSheetId="18">#REF!</definedName>
    <definedName name="鹅eee" localSheetId="18">#REF!</definedName>
    <definedName name="饿" localSheetId="18">#REF!</definedName>
    <definedName name="汇率" localSheetId="18">#REF!</definedName>
    <definedName name="胶" localSheetId="18">#REF!</definedName>
    <definedName name="结构" localSheetId="18">#REF!</definedName>
    <definedName name="经7" localSheetId="18">#REF!</definedName>
    <definedName name="经二7" localSheetId="18">#REF!</definedName>
    <definedName name="经二8" localSheetId="18">#REF!</definedName>
    <definedName name="经一7" localSheetId="18">#REF!</definedName>
    <definedName name="전" localSheetId="18">#REF!</definedName>
    <definedName name="주택사업본부" localSheetId="18">#REF!</definedName>
    <definedName name="철구사업본부" localSheetId="18">#REF!</definedName>
    <definedName name="生产列1" localSheetId="18">#REF!</definedName>
    <definedName name="生产列11" localSheetId="18">#REF!</definedName>
    <definedName name="生产列15" localSheetId="18">#REF!</definedName>
    <definedName name="生产列16" localSheetId="18">#REF!</definedName>
    <definedName name="生产列17" localSheetId="18">#REF!</definedName>
    <definedName name="生产列19" localSheetId="18">#REF!</definedName>
    <definedName name="生产列2" localSheetId="18">#REF!</definedName>
    <definedName name="生产列20" localSheetId="18">#REF!</definedName>
    <definedName name="生产列3" localSheetId="18">#REF!</definedName>
    <definedName name="生产列4" localSheetId="18">#REF!</definedName>
    <definedName name="生产列5" localSheetId="18">#REF!</definedName>
    <definedName name="生产列6" localSheetId="18">#REF!</definedName>
    <definedName name="生产列7" localSheetId="18">#REF!</definedName>
    <definedName name="生产列8" localSheetId="18">#REF!</definedName>
    <definedName name="生产列9" localSheetId="18">#REF!</definedName>
    <definedName name="生产期" localSheetId="18">#REF!</definedName>
    <definedName name="生产期1" localSheetId="18">#REF!</definedName>
    <definedName name="生产期11" localSheetId="18">#REF!</definedName>
    <definedName name="生产期15" localSheetId="18">#REF!</definedName>
    <definedName name="生产期16" localSheetId="18">#REF!</definedName>
    <definedName name="生产期17" localSheetId="18">#REF!</definedName>
    <definedName name="生产期19" localSheetId="18">#REF!</definedName>
    <definedName name="生产期2" localSheetId="18">#REF!</definedName>
    <definedName name="生产期20" localSheetId="18">#REF!</definedName>
    <definedName name="生产期3" localSheetId="18">#REF!</definedName>
    <definedName name="生产期4" localSheetId="18">#REF!</definedName>
    <definedName name="生产期5" localSheetId="18">#REF!</definedName>
    <definedName name="生产期6" localSheetId="18">#REF!</definedName>
    <definedName name="生产期7" localSheetId="18">#REF!</definedName>
    <definedName name="生产期8" localSheetId="18">#REF!</definedName>
    <definedName name="生产期9" localSheetId="18">#REF!</definedName>
    <definedName name="是" localSheetId="18">#REF!</definedName>
    <definedName name="脱钩" localSheetId="18">#REF!</definedName>
    <definedName name="先征后返徐2" localSheetId="18">#REF!</definedName>
    <definedName name="预备费分项目" localSheetId="18">#REF!</definedName>
    <definedName name="综合" localSheetId="18">#REF!</definedName>
    <definedName name="综核" localSheetId="18">#REF!</definedName>
    <definedName name="Database" localSheetId="18" hidden="1">#REF!</definedName>
    <definedName name="发生地方" localSheetId="18">#REF!</definedName>
    <definedName name="在" localSheetId="18">#REF!</definedName>
    <definedName name="政" localSheetId="18">#REF!</definedName>
    <definedName name="政府债务" localSheetId="18">#REF!</definedName>
    <definedName name="a" localSheetId="19">#REF!</definedName>
    <definedName name="aaaa" localSheetId="19">#REF!</definedName>
    <definedName name="bbb" localSheetId="19">#REF!</definedName>
    <definedName name="ccc" localSheetId="19">#REF!</definedName>
    <definedName name="database2" localSheetId="19">#REF!</definedName>
    <definedName name="database3" localSheetId="19">#REF!</definedName>
    <definedName name="fg" localSheetId="19">#REF!</definedName>
    <definedName name="hhhh" localSheetId="19">#REF!</definedName>
    <definedName name="kkkk" localSheetId="19">#REF!</definedName>
    <definedName name="_xlnm.Print_Area" localSheetId="19">'15全区支出'!$A$1:$I$20</definedName>
    <definedName name="Print_Area_MI" localSheetId="19">#REF!</definedName>
    <definedName name="_xlnm.Print_Titles" localSheetId="19" hidden="1">#REF!</definedName>
    <definedName name="zhe" localSheetId="19">#REF!</definedName>
    <definedName name="啊" localSheetId="19">#REF!</definedName>
    <definedName name="大调动" localSheetId="19">#REF!</definedName>
    <definedName name="鹅eee" localSheetId="19">#REF!</definedName>
    <definedName name="饿" localSheetId="19">#REF!</definedName>
    <definedName name="汇率" localSheetId="19">#REF!</definedName>
    <definedName name="胶" localSheetId="19">#REF!</definedName>
    <definedName name="结构" localSheetId="19">#REF!</definedName>
    <definedName name="经7" localSheetId="19">#REF!</definedName>
    <definedName name="经二7" localSheetId="19">#REF!</definedName>
    <definedName name="经二8" localSheetId="19">#REF!</definedName>
    <definedName name="经一7" localSheetId="19">#REF!</definedName>
    <definedName name="전" localSheetId="19">#REF!</definedName>
    <definedName name="주택사업본부" localSheetId="19">#REF!</definedName>
    <definedName name="철구사업본부" localSheetId="19">#REF!</definedName>
    <definedName name="生产列1" localSheetId="19">#REF!</definedName>
    <definedName name="生产列11" localSheetId="19">#REF!</definedName>
    <definedName name="生产列15" localSheetId="19">#REF!</definedName>
    <definedName name="生产列16" localSheetId="19">#REF!</definedName>
    <definedName name="生产列17" localSheetId="19">#REF!</definedName>
    <definedName name="生产列19" localSheetId="19">#REF!</definedName>
    <definedName name="生产列2" localSheetId="19">#REF!</definedName>
    <definedName name="生产列20" localSheetId="19">#REF!</definedName>
    <definedName name="生产列3" localSheetId="19">#REF!</definedName>
    <definedName name="生产列4" localSheetId="19">#REF!</definedName>
    <definedName name="生产列5" localSheetId="19">#REF!</definedName>
    <definedName name="生产列6" localSheetId="19">#REF!</definedName>
    <definedName name="生产列7" localSheetId="19">#REF!</definedName>
    <definedName name="生产列8" localSheetId="19">#REF!</definedName>
    <definedName name="生产列9" localSheetId="19">#REF!</definedName>
    <definedName name="生产期" localSheetId="19">#REF!</definedName>
    <definedName name="生产期1" localSheetId="19">#REF!</definedName>
    <definedName name="生产期11" localSheetId="19">#REF!</definedName>
    <definedName name="生产期15" localSheetId="19">#REF!</definedName>
    <definedName name="生产期16" localSheetId="19">#REF!</definedName>
    <definedName name="生产期17" localSheetId="19">#REF!</definedName>
    <definedName name="生产期19" localSheetId="19">#REF!</definedName>
    <definedName name="生产期2" localSheetId="19">#REF!</definedName>
    <definedName name="生产期20" localSheetId="19">#REF!</definedName>
    <definedName name="生产期3" localSheetId="19">#REF!</definedName>
    <definedName name="生产期4" localSheetId="19">#REF!</definedName>
    <definedName name="生产期5" localSheetId="19">#REF!</definedName>
    <definedName name="生产期6" localSheetId="19">#REF!</definedName>
    <definedName name="生产期7" localSheetId="19">#REF!</definedName>
    <definedName name="生产期8" localSheetId="19">#REF!</definedName>
    <definedName name="生产期9" localSheetId="19">#REF!</definedName>
    <definedName name="是" localSheetId="19">#REF!</definedName>
    <definedName name="脱钩" localSheetId="19">#REF!</definedName>
    <definedName name="先征后返徐2" localSheetId="19">#REF!</definedName>
    <definedName name="预备费分项目" localSheetId="19">#REF!</definedName>
    <definedName name="综合" localSheetId="19">#REF!</definedName>
    <definedName name="综核" localSheetId="19">#REF!</definedName>
    <definedName name="Database" localSheetId="19" hidden="1">#REF!</definedName>
    <definedName name="发生地方" localSheetId="19">#REF!</definedName>
    <definedName name="在" localSheetId="19">#REF!</definedName>
    <definedName name="政" localSheetId="19">#REF!</definedName>
    <definedName name="政府债务" localSheetId="19">#REF!</definedName>
    <definedName name="a" localSheetId="20">#REF!</definedName>
    <definedName name="aaaa" localSheetId="20">#REF!</definedName>
    <definedName name="bbb" localSheetId="20">#REF!</definedName>
    <definedName name="ccc" localSheetId="20">#REF!</definedName>
    <definedName name="database2" localSheetId="20">#REF!</definedName>
    <definedName name="database3" localSheetId="20">#REF!</definedName>
    <definedName name="fg" localSheetId="20">#REF!</definedName>
    <definedName name="hhhh" localSheetId="20">#REF!</definedName>
    <definedName name="kkkk" localSheetId="20">#REF!</definedName>
    <definedName name="_xlnm.Print_Area" localSheetId="20">'16区级收入'!$A$1:$I$19</definedName>
    <definedName name="Print_Area_MI" localSheetId="20">#REF!</definedName>
    <definedName name="_xlnm.Print_Titles" localSheetId="20" hidden="1">#REF!</definedName>
    <definedName name="zhe" localSheetId="20">#REF!</definedName>
    <definedName name="啊" localSheetId="20">#REF!</definedName>
    <definedName name="大调动" localSheetId="20">#REF!</definedName>
    <definedName name="鹅eee" localSheetId="20">#REF!</definedName>
    <definedName name="饿" localSheetId="20">#REF!</definedName>
    <definedName name="汇率" localSheetId="20">#REF!</definedName>
    <definedName name="胶" localSheetId="20">#REF!</definedName>
    <definedName name="结构" localSheetId="20">#REF!</definedName>
    <definedName name="经7" localSheetId="20">#REF!</definedName>
    <definedName name="经二7" localSheetId="20">#REF!</definedName>
    <definedName name="经二8" localSheetId="20">#REF!</definedName>
    <definedName name="经一7" localSheetId="20">#REF!</definedName>
    <definedName name="전" localSheetId="20">#REF!</definedName>
    <definedName name="주택사업본부" localSheetId="20">#REF!</definedName>
    <definedName name="철구사업본부" localSheetId="20">#REF!</definedName>
    <definedName name="生产列1" localSheetId="20">#REF!</definedName>
    <definedName name="生产列11" localSheetId="20">#REF!</definedName>
    <definedName name="生产列15" localSheetId="20">#REF!</definedName>
    <definedName name="生产列16" localSheetId="20">#REF!</definedName>
    <definedName name="生产列17" localSheetId="20">#REF!</definedName>
    <definedName name="生产列19" localSheetId="20">#REF!</definedName>
    <definedName name="生产列2" localSheetId="20">#REF!</definedName>
    <definedName name="生产列20" localSheetId="20">#REF!</definedName>
    <definedName name="生产列3" localSheetId="20">#REF!</definedName>
    <definedName name="生产列4" localSheetId="20">#REF!</definedName>
    <definedName name="生产列5" localSheetId="20">#REF!</definedName>
    <definedName name="生产列6" localSheetId="20">#REF!</definedName>
    <definedName name="生产列7" localSheetId="20">#REF!</definedName>
    <definedName name="生产列8" localSheetId="20">#REF!</definedName>
    <definedName name="生产列9" localSheetId="20">#REF!</definedName>
    <definedName name="生产期" localSheetId="20">#REF!</definedName>
    <definedName name="生产期1" localSheetId="20">#REF!</definedName>
    <definedName name="生产期11" localSheetId="20">#REF!</definedName>
    <definedName name="生产期15" localSheetId="20">#REF!</definedName>
    <definedName name="生产期16" localSheetId="20">#REF!</definedName>
    <definedName name="生产期17" localSheetId="20">#REF!</definedName>
    <definedName name="生产期19" localSheetId="20">#REF!</definedName>
    <definedName name="生产期2" localSheetId="20">#REF!</definedName>
    <definedName name="生产期20" localSheetId="20">#REF!</definedName>
    <definedName name="生产期3" localSheetId="20">#REF!</definedName>
    <definedName name="生产期4" localSheetId="20">#REF!</definedName>
    <definedName name="生产期5" localSheetId="20">#REF!</definedName>
    <definedName name="生产期6" localSheetId="20">#REF!</definedName>
    <definedName name="生产期7" localSheetId="20">#REF!</definedName>
    <definedName name="生产期8" localSheetId="20">#REF!</definedName>
    <definedName name="生产期9" localSheetId="20">#REF!</definedName>
    <definedName name="是" localSheetId="20">#REF!</definedName>
    <definedName name="脱钩" localSheetId="20">#REF!</definedName>
    <definedName name="先征后返徐2" localSheetId="20">#REF!</definedName>
    <definedName name="预备费分项目" localSheetId="20">#REF!</definedName>
    <definedName name="综合" localSheetId="20">#REF!</definedName>
    <definedName name="综核" localSheetId="20">#REF!</definedName>
    <definedName name="Database" localSheetId="20" hidden="1">#REF!</definedName>
    <definedName name="发生地方" localSheetId="20">#REF!</definedName>
    <definedName name="在" localSheetId="20">#REF!</definedName>
    <definedName name="政" localSheetId="20">#REF!</definedName>
    <definedName name="政府债务" localSheetId="20">#REF!</definedName>
    <definedName name="a" localSheetId="21">#REF!</definedName>
    <definedName name="aaaa" localSheetId="21">#REF!</definedName>
    <definedName name="bbb" localSheetId="21">#REF!</definedName>
    <definedName name="ccc" localSheetId="21">#REF!</definedName>
    <definedName name="database2" localSheetId="21">#REF!</definedName>
    <definedName name="database3" localSheetId="21">#REF!</definedName>
    <definedName name="fg" localSheetId="21">#REF!</definedName>
    <definedName name="hhhh" localSheetId="21">#REF!</definedName>
    <definedName name="kkkk" localSheetId="21">#REF!</definedName>
    <definedName name="_xlnm.Print_Area" localSheetId="21">'17区级支出'!$A$1:$I$20</definedName>
    <definedName name="Print_Area_MI" localSheetId="21">#REF!</definedName>
    <definedName name="_xlnm.Print_Titles" localSheetId="21" hidden="1">#REF!</definedName>
    <definedName name="zhe" localSheetId="21">#REF!</definedName>
    <definedName name="啊" localSheetId="21">#REF!</definedName>
    <definedName name="大调动" localSheetId="21">#REF!</definedName>
    <definedName name="鹅eee" localSheetId="21">#REF!</definedName>
    <definedName name="饿" localSheetId="21">#REF!</definedName>
    <definedName name="汇率" localSheetId="21">#REF!</definedName>
    <definedName name="胶" localSheetId="21">#REF!</definedName>
    <definedName name="结构" localSheetId="21">#REF!</definedName>
    <definedName name="经7" localSheetId="21">#REF!</definedName>
    <definedName name="经二7" localSheetId="21">#REF!</definedName>
    <definedName name="经二8" localSheetId="21">#REF!</definedName>
    <definedName name="经一7" localSheetId="21">#REF!</definedName>
    <definedName name="전" localSheetId="21">#REF!</definedName>
    <definedName name="주택사업본부" localSheetId="21">#REF!</definedName>
    <definedName name="철구사업본부" localSheetId="21">#REF!</definedName>
    <definedName name="生产列1" localSheetId="21">#REF!</definedName>
    <definedName name="生产列11" localSheetId="21">#REF!</definedName>
    <definedName name="生产列15" localSheetId="21">#REF!</definedName>
    <definedName name="生产列16" localSheetId="21">#REF!</definedName>
    <definedName name="生产列17" localSheetId="21">#REF!</definedName>
    <definedName name="生产列19" localSheetId="21">#REF!</definedName>
    <definedName name="生产列2" localSheetId="21">#REF!</definedName>
    <definedName name="生产列20" localSheetId="21">#REF!</definedName>
    <definedName name="生产列3" localSheetId="21">#REF!</definedName>
    <definedName name="生产列4" localSheetId="21">#REF!</definedName>
    <definedName name="生产列5" localSheetId="21">#REF!</definedName>
    <definedName name="生产列6" localSheetId="21">#REF!</definedName>
    <definedName name="生产列7" localSheetId="21">#REF!</definedName>
    <definedName name="生产列8" localSheetId="21">#REF!</definedName>
    <definedName name="生产列9" localSheetId="21">#REF!</definedName>
    <definedName name="生产期" localSheetId="21">#REF!</definedName>
    <definedName name="生产期1" localSheetId="21">#REF!</definedName>
    <definedName name="生产期11" localSheetId="21">#REF!</definedName>
    <definedName name="生产期15" localSheetId="21">#REF!</definedName>
    <definedName name="生产期16" localSheetId="21">#REF!</definedName>
    <definedName name="生产期17" localSheetId="21">#REF!</definedName>
    <definedName name="生产期19" localSheetId="21">#REF!</definedName>
    <definedName name="生产期2" localSheetId="21">#REF!</definedName>
    <definedName name="生产期20" localSheetId="21">#REF!</definedName>
    <definedName name="生产期3" localSheetId="21">#REF!</definedName>
    <definedName name="生产期4" localSheetId="21">#REF!</definedName>
    <definedName name="生产期5" localSheetId="21">#REF!</definedName>
    <definedName name="生产期6" localSheetId="21">#REF!</definedName>
    <definedName name="生产期7" localSheetId="21">#REF!</definedName>
    <definedName name="生产期8" localSheetId="21">#REF!</definedName>
    <definedName name="生产期9" localSheetId="21">#REF!</definedName>
    <definedName name="是" localSheetId="21">#REF!</definedName>
    <definedName name="脱钩" localSheetId="21">#REF!</definedName>
    <definedName name="先征后返徐2" localSheetId="21">#REF!</definedName>
    <definedName name="预备费分项目" localSheetId="21">#REF!</definedName>
    <definedName name="综合" localSheetId="21">#REF!</definedName>
    <definedName name="综核" localSheetId="21">#REF!</definedName>
    <definedName name="Database" localSheetId="21" hidden="1">#REF!</definedName>
    <definedName name="发生地方" localSheetId="21">#REF!</definedName>
    <definedName name="在" localSheetId="21">#REF!</definedName>
    <definedName name="政" localSheetId="21">#REF!</definedName>
    <definedName name="政府债务" localSheetId="21">#REF!</definedName>
  </definedNames>
  <calcPr calcId="144525"/>
</workbook>
</file>

<file path=xl/sharedStrings.xml><?xml version="1.0" encoding="utf-8"?>
<sst xmlns="http://schemas.openxmlformats.org/spreadsheetml/2006/main" count="1881" uniqueCount="1302">
  <si>
    <t>附件1</t>
  </si>
  <si>
    <t xml:space="preserve"> </t>
  </si>
  <si>
    <t>东丽区2025年预算执行情况和
2026年预算表</t>
  </si>
  <si>
    <t>一般公共预算</t>
  </si>
  <si>
    <t>表一</t>
  </si>
  <si>
    <t>2025年全区一般公共预算收入执行情况和2026年收入预算表</t>
  </si>
  <si>
    <t>单位：万元</t>
  </si>
  <si>
    <t>项             目</t>
  </si>
  <si>
    <t>2024年执行</t>
  </si>
  <si>
    <t>2025年预算</t>
  </si>
  <si>
    <t>2025年执行</t>
  </si>
  <si>
    <t>2025年预算完成%</t>
  </si>
  <si>
    <t>2025年同比增减%</t>
  </si>
  <si>
    <t>2026年预算</t>
  </si>
  <si>
    <t>2026年同比增减%</t>
  </si>
  <si>
    <t xml:space="preserve"> 一般公共预算收入合计</t>
  </si>
  <si>
    <t xml:space="preserve">   一、税收收入</t>
  </si>
  <si>
    <t xml:space="preserve">      增值税</t>
  </si>
  <si>
    <t xml:space="preserve">      企业所得税（30%）</t>
  </si>
  <si>
    <t xml:space="preserve">      个人所得税（20%）</t>
  </si>
  <si>
    <t xml:space="preserve">      资源税</t>
  </si>
  <si>
    <t xml:space="preserve">      城市维护建设税</t>
  </si>
  <si>
    <t xml:space="preserve">      房产税</t>
  </si>
  <si>
    <t xml:space="preserve">      印花税</t>
  </si>
  <si>
    <t xml:space="preserve">      城镇土地使用税</t>
  </si>
  <si>
    <t xml:space="preserve">      土地增值税</t>
  </si>
  <si>
    <t xml:space="preserve">      车船税</t>
  </si>
  <si>
    <t xml:space="preserve">      耕地占用税</t>
  </si>
  <si>
    <t xml:space="preserve">      契税</t>
  </si>
  <si>
    <t xml:space="preserve">      环境保护税</t>
  </si>
  <si>
    <t xml:space="preserve">      其他税收收入</t>
  </si>
  <si>
    <t xml:space="preserve">   二、非税收入</t>
  </si>
  <si>
    <t xml:space="preserve">      专项收入</t>
  </si>
  <si>
    <t xml:space="preserve">      行政事业性收费收入</t>
  </si>
  <si>
    <t xml:space="preserve">      罚没收入</t>
  </si>
  <si>
    <t xml:space="preserve">      国有资源有偿使用收入</t>
  </si>
  <si>
    <t xml:space="preserve">      其他收入</t>
  </si>
  <si>
    <t>表二</t>
  </si>
  <si>
    <t>2025年全区一般公共预算支出执行情况和2026年支出预算表</t>
  </si>
  <si>
    <t>项　　　　目</t>
  </si>
  <si>
    <t>2025年调整预算</t>
  </si>
  <si>
    <t>2025年调整预算
完成%</t>
  </si>
  <si>
    <t>一般公共预算支出合计</t>
  </si>
  <si>
    <t xml:space="preserve">  201 一般公共服务支出</t>
  </si>
  <si>
    <t xml:space="preserve">  203 国防支出</t>
  </si>
  <si>
    <t xml:space="preserve">  204 公共安全支出</t>
  </si>
  <si>
    <t xml:space="preserve">  205 教育支出</t>
  </si>
  <si>
    <t xml:space="preserve">  206 科学技术支出</t>
  </si>
  <si>
    <t xml:space="preserve">  207 文化旅游体育与传媒支出</t>
  </si>
  <si>
    <t xml:space="preserve">  208 社会保障和就业支出</t>
  </si>
  <si>
    <t xml:space="preserve">  210 卫生健康支出</t>
  </si>
  <si>
    <t xml:space="preserve">  211 节能环保支出</t>
  </si>
  <si>
    <t xml:space="preserve">  212 城乡社区支出</t>
  </si>
  <si>
    <t xml:space="preserve">  213 农林水支出</t>
  </si>
  <si>
    <t xml:space="preserve">  214 交通运输支出</t>
  </si>
  <si>
    <t xml:space="preserve">  215 资源勘探工业信息等支出</t>
  </si>
  <si>
    <t xml:space="preserve">  216 商业服务业等支出</t>
  </si>
  <si>
    <t xml:space="preserve">  217 金融支出</t>
  </si>
  <si>
    <t xml:space="preserve">  219 援助其他地区支出</t>
  </si>
  <si>
    <t xml:space="preserve">  220 自然资源海洋气象等支出</t>
  </si>
  <si>
    <t xml:space="preserve">  221 住房保障支出</t>
  </si>
  <si>
    <t xml:space="preserve">  222 粮油物资储备支出</t>
  </si>
  <si>
    <t xml:space="preserve">  224 灾害防治及应急管理支出</t>
  </si>
  <si>
    <t xml:space="preserve">  227 预备费</t>
  </si>
  <si>
    <t xml:space="preserve">  229 其他支出</t>
  </si>
  <si>
    <t xml:space="preserve">  232 债务付息支出</t>
  </si>
  <si>
    <t xml:space="preserve">  233 债务发行费用支出</t>
  </si>
  <si>
    <t>一般债务还本支出</t>
  </si>
  <si>
    <t>表三</t>
  </si>
  <si>
    <t>2025年区级一般公共预算收入执行情况和2026年收入预算表</t>
  </si>
  <si>
    <t>表四</t>
  </si>
  <si>
    <t>2025年区级一般公共预算支出执行情况和2026年支出预算表</t>
  </si>
  <si>
    <t>表五</t>
  </si>
  <si>
    <r>
      <rPr>
        <sz val="18"/>
        <rFont val="Times New Roman"/>
        <charset val="134"/>
      </rPr>
      <t>2025</t>
    </r>
    <r>
      <rPr>
        <sz val="18"/>
        <rFont val="方正小标宋简体"/>
        <charset val="134"/>
      </rPr>
      <t>年一般公共支出预算执行情况和</t>
    </r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年支出预算功能分类明细表</t>
    </r>
  </si>
  <si>
    <t>科目编码</t>
  </si>
  <si>
    <t>科目名称</t>
  </si>
  <si>
    <t>上年决算（执行)数</t>
  </si>
  <si>
    <t>预算数</t>
  </si>
  <si>
    <t>预算数为决算（执行）数%</t>
  </si>
  <si>
    <t>备注</t>
  </si>
  <si>
    <t>一般公共预算支出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</si>
  <si>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</si>
  <si>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</si>
  <si>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</si>
  <si>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</si>
  <si>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</si>
  <si>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</si>
  <si>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</si>
  <si>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</si>
  <si>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</si>
  <si>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</si>
  <si>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</si>
  <si>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</si>
  <si>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</si>
  <si>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</si>
  <si>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</si>
  <si>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</si>
  <si>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</si>
  <si>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</si>
  <si>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</si>
  <si>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</si>
  <si>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</si>
  <si>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</si>
  <si>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</si>
  <si>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</si>
  <si>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</si>
  <si>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</si>
  <si>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</si>
  <si>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</si>
  <si>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</si>
  <si>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</si>
  <si>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</si>
  <si>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</si>
  <si>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</si>
  <si>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</si>
  <si>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</si>
  <si>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</si>
  <si>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</si>
  <si>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</si>
  <si>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</si>
  <si>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</si>
  <si>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</si>
  <si>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</si>
  <si>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</si>
  <si>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</si>
  <si>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</si>
  <si>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</si>
  <si>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</si>
  <si>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</si>
  <si>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</si>
  <si>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</si>
  <si>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</si>
  <si>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</si>
  <si>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</si>
  <si>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</si>
  <si>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</si>
  <si>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</si>
  <si>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</si>
  <si>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</si>
  <si>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</si>
  <si>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</si>
  <si>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</si>
  <si>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</si>
  <si>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</si>
  <si>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</si>
  <si>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</si>
  <si>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</si>
  <si>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</si>
  <si>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</si>
  <si>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</si>
  <si>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</si>
  <si>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</si>
  <si>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</si>
  <si>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</si>
  <si>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</si>
  <si>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</si>
  <si>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</si>
  <si>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</si>
  <si>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</si>
  <si>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</si>
  <si>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</si>
  <si>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</si>
  <si>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</si>
  <si>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</si>
  <si>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</si>
  <si>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</si>
  <si>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</si>
  <si>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</si>
  <si>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</si>
  <si>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</si>
  <si>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</si>
  <si>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</si>
  <si>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</si>
  <si>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</si>
  <si>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</si>
  <si>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</si>
  <si>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</si>
  <si>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</si>
  <si>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</si>
  <si>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</si>
  <si>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</si>
  <si>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</si>
  <si>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</si>
  <si>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</si>
  <si>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</si>
  <si>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</si>
  <si>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</si>
  <si>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</si>
  <si>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</si>
  <si>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</si>
  <si>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</si>
  <si>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</si>
  <si>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</si>
  <si>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</si>
  <si>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</si>
  <si>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</si>
  <si>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</si>
  <si>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经营主体管理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</si>
  <si>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</si>
  <si>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</si>
  <si>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</si>
  <si>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</si>
  <si>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</si>
  <si>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</si>
  <si>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</si>
  <si>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</si>
  <si>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社会工作事务</t>
  </si>
  <si>
    <t xml:space="preserve">    其他社会工作事务支出</t>
  </si>
  <si>
    <t xml:space="preserve">  信访事务</t>
  </si>
  <si>
    <t xml:space="preserve">    信访业务</t>
  </si>
  <si>
    <t xml:space="preserve">    其他信访事务支出</t>
  </si>
  <si>
    <t xml:space="preserve">  数据事务</t>
  </si>
  <si>
    <t xml:space="preserve">    其他数据事务支出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</si>
  <si>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</si>
  <si>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</si>
  <si>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</si>
  <si>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</si>
  <si>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</si>
  <si>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</si>
  <si>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</si>
  <si>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</si>
  <si>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</si>
  <si>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</si>
  <si>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</si>
  <si>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</si>
  <si>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</si>
  <si>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</si>
  <si>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</si>
  <si>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</si>
  <si>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</si>
  <si>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</si>
  <si>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</si>
  <si>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</si>
  <si>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</si>
  <si>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</si>
  <si>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</si>
  <si>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</si>
  <si>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</si>
  <si>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</si>
  <si>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</si>
  <si>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</si>
  <si>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</si>
  <si>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</si>
  <si>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</si>
  <si>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</si>
  <si>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</si>
  <si>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</si>
  <si>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</si>
  <si>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</si>
  <si>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</si>
  <si>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</si>
  <si>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</si>
  <si>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</si>
  <si>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</si>
  <si>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</si>
  <si>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</si>
  <si>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</si>
  <si>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</si>
  <si>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</si>
  <si>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</si>
  <si>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</si>
  <si>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</si>
  <si>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</si>
  <si>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</si>
  <si>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</si>
  <si>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</si>
  <si>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</si>
  <si>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</si>
  <si>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</si>
  <si>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</si>
  <si>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</si>
  <si>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</si>
  <si>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</si>
  <si>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</si>
  <si>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</si>
  <si>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</si>
  <si>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</si>
  <si>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</si>
  <si>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</si>
  <si>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</si>
  <si>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</si>
  <si>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</si>
  <si>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</si>
  <si>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</si>
  <si>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</si>
  <si>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</si>
  <si>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</si>
  <si>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</si>
  <si>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</si>
  <si>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</si>
  <si>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</si>
  <si>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</si>
  <si>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</si>
  <si>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</si>
  <si>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</si>
  <si>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</si>
  <si>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</si>
  <si>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</si>
  <si>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</si>
  <si>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</si>
  <si>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</si>
  <si>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</si>
  <si>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</si>
  <si>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</si>
  <si>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</si>
  <si>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</si>
  <si>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</si>
  <si>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</si>
  <si>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</si>
  <si>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</si>
  <si>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</si>
  <si>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</si>
  <si>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</si>
  <si>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</si>
  <si>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</si>
  <si>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</si>
  <si>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</si>
  <si>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</si>
  <si>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</si>
  <si>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</si>
  <si>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</si>
  <si>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</si>
  <si>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</si>
  <si>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</si>
  <si>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</si>
  <si>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</si>
  <si>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</si>
  <si>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</si>
  <si>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</si>
  <si>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</si>
  <si>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</si>
  <si>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</si>
  <si>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</si>
  <si>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</si>
  <si>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</si>
  <si>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</si>
  <si>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</si>
  <si>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</si>
  <si>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</si>
  <si>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</si>
  <si>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</si>
  <si>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</si>
  <si>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</si>
  <si>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</si>
  <si>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</si>
  <si>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</si>
  <si>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</si>
  <si>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</si>
  <si>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</si>
  <si>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专门学校教育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</si>
  <si>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</si>
  <si>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</si>
  <si>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</si>
  <si>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</si>
  <si>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</si>
  <si>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</si>
  <si>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</si>
  <si>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</si>
  <si>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</si>
  <si>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</si>
  <si>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</si>
  <si>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</si>
  <si>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</si>
  <si>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</si>
  <si>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</si>
  <si>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</si>
  <si>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</si>
  <si>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</si>
  <si>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</si>
  <si>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</si>
  <si>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</si>
  <si>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</si>
  <si>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</si>
  <si>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</si>
  <si>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</si>
  <si>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</si>
  <si>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</si>
  <si>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</si>
  <si>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</si>
  <si>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</si>
  <si>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</si>
  <si>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</si>
  <si>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</si>
  <si>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</si>
  <si>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</si>
  <si>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</si>
  <si>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</si>
  <si>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</si>
  <si>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</si>
  <si>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</si>
  <si>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</si>
  <si>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</si>
  <si>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</si>
  <si>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</si>
  <si>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</si>
  <si>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</si>
  <si>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</si>
  <si>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</si>
  <si>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</si>
  <si>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</si>
  <si>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</si>
  <si>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</si>
  <si>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</si>
  <si>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</si>
  <si>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</si>
  <si>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</si>
  <si>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</si>
  <si>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</si>
  <si>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</si>
  <si>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</si>
  <si>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</si>
  <si>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</si>
  <si>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</si>
  <si>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</si>
  <si>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</si>
  <si>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</si>
  <si>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</si>
  <si>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</si>
  <si>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</si>
  <si>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</si>
  <si>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</si>
  <si>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</si>
  <si>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</si>
  <si>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</si>
  <si>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</si>
  <si>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</si>
  <si>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</si>
  <si>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</si>
  <si>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</si>
  <si>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</si>
  <si>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</si>
  <si>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</si>
  <si>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</si>
  <si>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</si>
  <si>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</si>
  <si>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</si>
  <si>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</si>
  <si>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</si>
  <si>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</si>
  <si>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</si>
  <si>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</si>
  <si>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</si>
  <si>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</si>
  <si>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</si>
  <si>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</si>
  <si>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</si>
  <si>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</si>
  <si>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</si>
  <si>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</si>
  <si>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</si>
  <si>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</si>
  <si>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</si>
  <si>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</si>
  <si>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</si>
  <si>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</si>
  <si>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</si>
  <si>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</si>
  <si>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</si>
  <si>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</si>
  <si>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</si>
  <si>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</si>
  <si>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</si>
  <si>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</si>
  <si>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</si>
  <si>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</si>
  <si>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</si>
  <si>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</si>
  <si>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</si>
  <si>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</si>
  <si>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</si>
  <si>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</si>
  <si>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</si>
  <si>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</si>
  <si>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</si>
  <si>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老龄事务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</si>
  <si>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</si>
  <si>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</si>
  <si>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</si>
  <si>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</si>
  <si>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</si>
  <si>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</si>
  <si>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</si>
  <si>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</si>
  <si>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</si>
  <si>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</si>
  <si>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</si>
  <si>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</si>
  <si>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</si>
  <si>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</si>
  <si>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</si>
  <si>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</si>
  <si>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</si>
  <si>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就业创业服务补助</t>
  </si>
  <si>
    <t xml:space="preserve">    职业培训补贴</t>
  </si>
  <si>
    <t xml:space="preserve">    社会保险补贴</t>
  </si>
  <si>
    <t xml:space="preserve">    公益性岗位补贴</t>
  </si>
  <si>
    <t xml:space="preserve">    职业技能评价补贴</t>
  </si>
  <si>
    <t xml:space="preserve">    就业见习补贴</t>
  </si>
  <si>
    <t xml:space="preserve">    高技能人才培养补助</t>
  </si>
  <si>
    <t xml:space="preserve">    求职和创业补贴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</si>
  <si>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</si>
  <si>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</si>
  <si>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</si>
  <si>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</si>
  <si>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</si>
  <si>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</si>
  <si>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</si>
  <si>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</si>
  <si>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褒扬纪念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</si>
  <si>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</si>
  <si>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</si>
  <si>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</si>
  <si>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</si>
  <si>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</si>
  <si>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</si>
  <si>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</si>
  <si>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</si>
  <si>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</si>
  <si>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</si>
  <si>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</si>
  <si>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</si>
  <si>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</si>
  <si>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</si>
  <si>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</si>
  <si>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</si>
  <si>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</si>
  <si>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</si>
  <si>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</si>
  <si>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</si>
  <si>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</si>
  <si>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</si>
  <si>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</si>
  <si>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</si>
  <si>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</si>
  <si>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</si>
  <si>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</si>
  <si>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</si>
  <si>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</si>
  <si>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</si>
  <si>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</si>
  <si>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</si>
  <si>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</si>
  <si>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</si>
  <si>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对道路交通事故社会救助基金的补助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</si>
  <si>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</si>
  <si>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</si>
  <si>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</si>
  <si>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</si>
  <si>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</si>
  <si>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</si>
  <si>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</si>
  <si>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</si>
  <si>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</si>
  <si>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</si>
  <si>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</si>
  <si>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</si>
  <si>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</si>
  <si>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</si>
  <si>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</si>
  <si>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</si>
  <si>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</si>
  <si>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</si>
  <si>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</si>
  <si>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</si>
  <si>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</si>
  <si>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</si>
  <si>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</si>
  <si>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</si>
  <si>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</si>
  <si>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</si>
  <si>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</si>
  <si>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</si>
  <si>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</si>
  <si>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</si>
  <si>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</si>
  <si>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</si>
  <si>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</si>
  <si>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</si>
  <si>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</si>
  <si>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</si>
  <si>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</si>
  <si>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</si>
  <si>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</si>
  <si>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</si>
  <si>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</si>
  <si>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</si>
  <si>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</si>
  <si>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</si>
  <si>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</si>
  <si>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</si>
  <si>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</si>
  <si>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</si>
  <si>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</si>
  <si>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</si>
  <si>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</si>
  <si>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</si>
  <si>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</si>
  <si>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突发公共卫生事件应急处置</t>
  </si>
  <si>
    <t xml:space="preserve">    其他公共卫生支出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</si>
  <si>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</si>
  <si>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</si>
  <si>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</si>
  <si>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</si>
  <si>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</si>
  <si>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</si>
  <si>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</si>
  <si>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</si>
  <si>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</si>
  <si>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</si>
  <si>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</si>
  <si>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</si>
  <si>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</si>
  <si>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</si>
  <si>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</si>
  <si>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</si>
  <si>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</si>
  <si>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</si>
  <si>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</si>
  <si>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</si>
  <si>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</si>
  <si>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</si>
  <si>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</si>
  <si>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</si>
  <si>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中医药事务</t>
  </si>
  <si>
    <t xml:space="preserve">    中医(民族医)药专项</t>
  </si>
  <si>
    <t xml:space="preserve">    其他中医药事务支出</t>
  </si>
  <si>
    <t xml:space="preserve">  疾病预防控制事务</t>
  </si>
  <si>
    <t xml:space="preserve">    其他疾病预防控制事务支出</t>
  </si>
  <si>
    <t xml:space="preserve">  托育服务</t>
  </si>
  <si>
    <t xml:space="preserve">    托育机构</t>
  </si>
  <si>
    <t xml:space="preserve">    其他托育服务支出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</si>
  <si>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</si>
  <si>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</si>
  <si>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</si>
  <si>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</si>
  <si>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</si>
  <si>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</si>
  <si>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</si>
  <si>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</si>
  <si>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</si>
  <si>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</si>
  <si>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</si>
  <si>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</si>
  <si>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</si>
  <si>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</si>
  <si>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</si>
  <si>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</si>
  <si>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</si>
  <si>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</si>
  <si>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</si>
  <si>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</si>
  <si>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</si>
  <si>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</si>
  <si>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</si>
  <si>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</si>
  <si>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</si>
  <si>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</si>
  <si>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</si>
  <si>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</si>
  <si>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</si>
  <si>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</si>
  <si>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森林保护修复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</si>
  <si>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</si>
  <si>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</si>
  <si>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</si>
  <si>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</si>
  <si>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</si>
  <si>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其他森林保护修复支出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</si>
  <si>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</si>
  <si>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</si>
  <si>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</si>
  <si>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</si>
  <si>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</si>
  <si>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</si>
  <si>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</si>
  <si>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</si>
  <si>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</si>
  <si>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</si>
  <si>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</si>
  <si>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</si>
  <si>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</si>
  <si>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</si>
  <si>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</si>
  <si>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</si>
  <si>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清洁能源</t>
  </si>
  <si>
    <t xml:space="preserve">    可再生能源</t>
  </si>
  <si>
    <t xml:space="preserve">    其他清洁能源支出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</si>
  <si>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</si>
  <si>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</si>
  <si>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</si>
  <si>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</si>
  <si>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</si>
  <si>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</si>
  <si>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</si>
  <si>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</si>
  <si>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</si>
  <si>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</si>
  <si>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</si>
  <si>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</si>
  <si>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</si>
  <si>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</si>
  <si>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</si>
  <si>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</si>
  <si>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</si>
  <si>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</si>
  <si>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</si>
  <si>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</si>
  <si>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</si>
  <si>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</si>
  <si>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</si>
  <si>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</si>
  <si>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</si>
  <si>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</si>
  <si>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</si>
  <si>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</si>
  <si>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</si>
  <si>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</si>
  <si>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</si>
  <si>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</si>
  <si>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</si>
  <si>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</si>
  <si>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</si>
  <si>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</si>
  <si>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</si>
  <si>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</si>
  <si>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</si>
  <si>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</si>
  <si>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</si>
  <si>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</si>
  <si>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</si>
  <si>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</si>
  <si>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</si>
  <si>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</si>
  <si>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</si>
  <si>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农业生态资源保护</t>
  </si>
  <si>
    <t xml:space="preserve">    乡村道路建设</t>
  </si>
  <si>
    <t xml:space="preserve">    渔业发展</t>
  </si>
  <si>
    <t xml:space="preserve">    对高校毕业生到基层任职补助</t>
  </si>
  <si>
    <t xml:space="preserve">    耕地建设与利用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</si>
  <si>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</si>
  <si>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</si>
  <si>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</si>
  <si>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</si>
  <si>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</si>
  <si>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</si>
  <si>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</si>
  <si>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</si>
  <si>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</si>
  <si>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</si>
  <si>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</si>
  <si>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</si>
  <si>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</si>
  <si>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</si>
  <si>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</si>
  <si>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</si>
  <si>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</si>
  <si>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</si>
  <si>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退耕还林还草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</si>
  <si>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</si>
  <si>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</si>
  <si>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</si>
  <si>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</si>
  <si>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</si>
  <si>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</si>
  <si>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</si>
  <si>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</si>
  <si>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</si>
  <si>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</si>
  <si>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</si>
  <si>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</si>
  <si>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</si>
  <si>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</si>
  <si>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</si>
  <si>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</si>
  <si>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</si>
  <si>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</si>
  <si>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</si>
  <si>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</si>
  <si>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</si>
  <si>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</si>
  <si>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</si>
  <si>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</si>
  <si>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</si>
  <si>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</si>
  <si>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</si>
  <si>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</si>
  <si>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</si>
  <si>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</si>
  <si>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</si>
  <si>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</si>
  <si>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</si>
  <si>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</si>
  <si>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</si>
  <si>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</si>
  <si>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</si>
  <si>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</si>
  <si>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</si>
  <si>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</si>
  <si>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</si>
  <si>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</si>
  <si>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</si>
  <si>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</si>
  <si>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</si>
  <si>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</si>
  <si>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</si>
  <si>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</si>
  <si>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</si>
  <si>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</si>
  <si>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</si>
  <si>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</si>
  <si>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</si>
  <si>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</si>
  <si>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</si>
  <si>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</si>
  <si>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公路运输管理</t>
  </si>
  <si>
    <t xml:space="preserve">    公路和运输技术标准化建设</t>
  </si>
  <si>
    <t xml:space="preserve">    水运建设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</si>
  <si>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</si>
  <si>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</si>
  <si>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</si>
  <si>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</si>
  <si>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</si>
  <si>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</si>
  <si>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</si>
  <si>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</si>
  <si>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</si>
  <si>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</si>
  <si>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</si>
  <si>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</si>
  <si>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</si>
  <si>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</si>
  <si>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</si>
  <si>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</si>
  <si>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</si>
  <si>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</si>
  <si>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</si>
  <si>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</si>
  <si>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</si>
  <si>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</si>
  <si>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</si>
  <si>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</si>
  <si>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</si>
  <si>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</si>
  <si>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</si>
  <si>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</si>
  <si>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</si>
  <si>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</si>
  <si>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</si>
  <si>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</si>
  <si>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</si>
  <si>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</si>
  <si>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</si>
  <si>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</si>
  <si>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</si>
  <si>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</si>
  <si>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</si>
  <si>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</si>
  <si>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</si>
  <si>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</si>
  <si>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</si>
  <si>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</si>
  <si>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</si>
  <si>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</si>
  <si>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</si>
  <si>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</si>
  <si>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</si>
  <si>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</si>
  <si>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</si>
  <si>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</si>
  <si>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</si>
  <si>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</si>
  <si>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</si>
  <si>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</si>
  <si>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</si>
  <si>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</si>
  <si>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</si>
  <si>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</si>
  <si>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</si>
  <si>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</si>
  <si>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</si>
  <si>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</si>
  <si>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</si>
  <si>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</si>
  <si>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</si>
  <si>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</si>
  <si>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</si>
  <si>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</si>
  <si>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</si>
  <si>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</si>
  <si>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</si>
  <si>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</si>
  <si>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</si>
  <si>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</si>
  <si>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</si>
  <si>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</si>
  <si>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</si>
  <si>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</si>
  <si>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</si>
  <si>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</si>
  <si>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</si>
  <si>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</si>
  <si>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</si>
  <si>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</si>
  <si>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</si>
  <si>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</si>
  <si>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</si>
  <si>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</si>
  <si>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</si>
  <si>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</si>
  <si>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</si>
  <si>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</si>
  <si>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</si>
  <si>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</si>
  <si>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</si>
  <si>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</si>
  <si>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</si>
  <si>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</si>
  <si>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</si>
  <si>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</si>
  <si>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</si>
  <si>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</si>
  <si>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</si>
  <si>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</si>
  <si>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</si>
  <si>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</si>
  <si>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</si>
  <si>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</si>
  <si>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</si>
  <si>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</si>
  <si>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</si>
  <si>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</si>
  <si>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</si>
  <si>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</si>
  <si>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</si>
  <si>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</si>
  <si>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</si>
  <si>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</si>
  <si>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</si>
  <si>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</si>
  <si>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</si>
  <si>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</si>
  <si>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</si>
  <si>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</si>
  <si>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</si>
  <si>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</si>
  <si>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</si>
  <si>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</si>
  <si>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</si>
  <si>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</si>
  <si>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</si>
  <si>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</si>
  <si>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</si>
  <si>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</si>
  <si>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</si>
  <si>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</si>
  <si>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</si>
  <si>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</si>
  <si>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</si>
  <si>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</si>
  <si>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</si>
  <si>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</si>
  <si>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</si>
  <si>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</si>
  <si>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</si>
  <si>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</si>
  <si>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</si>
  <si>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</si>
  <si>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</si>
  <si>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</si>
  <si>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</si>
  <si>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</si>
  <si>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</si>
  <si>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</si>
  <si>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</si>
  <si>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</si>
  <si>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</si>
  <si>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</si>
  <si>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</si>
  <si>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</si>
  <si>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</si>
  <si>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</si>
  <si>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</si>
  <si>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</si>
  <si>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</si>
  <si>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老旧小区改造</t>
  </si>
  <si>
    <t xml:space="preserve">    配租型住房保障</t>
  </si>
  <si>
    <t xml:space="preserve">    配售型保障性住房</t>
  </si>
  <si>
    <t xml:space="preserve">    城中村改造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</si>
  <si>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</si>
  <si>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</si>
  <si>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</si>
  <si>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</si>
  <si>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</si>
  <si>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</si>
  <si>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</si>
  <si>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</si>
  <si>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</si>
  <si>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</si>
  <si>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</si>
  <si>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</si>
  <si>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</si>
  <si>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</si>
  <si>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</si>
  <si>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</si>
  <si>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</si>
  <si>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</si>
  <si>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</si>
  <si>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</si>
  <si>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</si>
  <si>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</si>
  <si>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</si>
  <si>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</si>
  <si>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</si>
  <si>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</si>
  <si>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</si>
  <si>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</si>
  <si>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</si>
  <si>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天然气储备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</si>
  <si>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</si>
  <si>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</si>
  <si>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</si>
  <si>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</si>
  <si>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</si>
  <si>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</si>
  <si>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</si>
  <si>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</si>
  <si>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</si>
  <si>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</si>
  <si>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</si>
  <si>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</si>
  <si>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</si>
  <si>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</si>
  <si>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</si>
  <si>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</si>
  <si>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</si>
  <si>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</si>
  <si>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</si>
  <si>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</si>
  <si>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</si>
  <si>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</si>
  <si>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</si>
  <si>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</si>
  <si>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</si>
  <si>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</si>
  <si>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</si>
  <si>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</si>
  <si>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</si>
  <si>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</si>
  <si>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</si>
  <si>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</si>
  <si>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</si>
  <si>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</si>
  <si>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</si>
  <si>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</si>
  <si>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</si>
  <si>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</si>
  <si>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</si>
  <si>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</si>
  <si>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</si>
  <si>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</si>
  <si>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</si>
  <si>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</si>
  <si>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</si>
  <si>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</si>
  <si>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</si>
  <si>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</si>
  <si>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</si>
  <si>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</si>
  <si>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</si>
  <si>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</si>
  <si>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</si>
  <si>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</si>
  <si>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</si>
  <si>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预备费</t>
  </si>
  <si>
    <t>其他支出(类)</t>
  </si>
  <si>
    <t xml:space="preserve">  年初预留(款)</t>
  </si>
  <si>
    <t xml:space="preserve">    年初预留(项)</t>
  </si>
  <si>
    <t xml:space="preserve">  其他支出(款)</t>
  </si>
  <si>
    <t xml:space="preserve">    其他支出(项)</t>
  </si>
  <si>
    <t>债务付息支出</t>
  </si>
  <si>
    <t xml:space="preserve">  中央政府国内债务付息支出(款)</t>
  </si>
  <si>
    <t xml:space="preserve">    中央政府国内债务付息支出(项)</t>
  </si>
  <si>
    <t xml:space="preserve">  中央政府国外债务付息支出</t>
  </si>
  <si>
    <t xml:space="preserve">    中央政府境外发行主权债券付息支出</t>
  </si>
  <si>
    <t xml:space="preserve">    中央政府向外国政府借款付息支出</t>
  </si>
  <si>
    <t xml:space="preserve">    中央政府向国际金融组织借款付息支出</t>
  </si>
  <si>
    <t xml:space="preserve">    中央政府其他国外借款付息支出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</si>
  <si>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</si>
  <si>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</si>
  <si>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</si>
  <si>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</si>
  <si>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</si>
  <si>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</si>
  <si>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中央政府国内债务发行费用支出(款)</t>
  </si>
  <si>
    <t xml:space="preserve">    中央政府国内债务发行费用支出(项)</t>
  </si>
  <si>
    <t xml:space="preserve">  中央政府国外债务发行费用支出(款)</t>
  </si>
  <si>
    <t xml:space="preserve">    中央政府国外债务发行费用支出(项)</t>
  </si>
  <si>
    <t xml:space="preserve">  地方政府一般债务发行费用支出(款)</t>
  </si>
  <si>
    <t xml:space="preserve">    地方政府一般债务发行费用支出(项)</t>
  </si>
  <si>
    <t>表六</t>
  </si>
  <si>
    <t>2025年一般公共支出预算执行情况和2026年支出预算经济分类明细表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</si>
  <si>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</si>
  <si>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</si>
  <si>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</si>
  <si>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</si>
  <si>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</si>
  <si>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</si>
  <si>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</si>
  <si>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</si>
  <si>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</si>
  <si>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</si>
  <si>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</si>
  <si>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</si>
  <si>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</si>
  <si>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</si>
  <si>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</si>
  <si>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</si>
  <si>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</si>
  <si>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</si>
  <si>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</si>
  <si>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</si>
  <si>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</si>
  <si>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</si>
  <si>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</si>
  <si>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</si>
  <si>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机关资本性支出(基本建设)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</si>
  <si>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</si>
  <si>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</si>
  <si>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</si>
  <si>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</si>
  <si>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</si>
  <si>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</t>
  </si>
  <si>
    <t xml:space="preserve">  资本性支出(基本建设)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</si>
  <si>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</si>
  <si>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</si>
  <si>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</si>
  <si>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</si>
  <si>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</si>
  <si>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</t>
  </si>
  <si>
    <t xml:space="preserve">  资本金注入(基本建设)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</si>
  <si>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</si>
  <si>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</si>
  <si>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</si>
  <si>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</si>
  <si>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</si>
  <si>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</si>
  <si>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</si>
  <si>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其他对个人和家庭的补助</t>
  </si>
  <si>
    <t>对社会保障基金补助</t>
  </si>
  <si>
    <t xml:space="preserve">  对社会保险基金补助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</si>
  <si>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</si>
  <si>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</si>
  <si>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</si>
  <si>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</si>
  <si>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</si>
  <si>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</si>
  <si>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预备费及预留</t>
  </si>
  <si>
    <t xml:space="preserve">  预备费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</si>
  <si>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</si>
  <si>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</si>
  <si>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</si>
  <si>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</si>
  <si>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</si>
  <si>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>政府性基金预算</t>
  </si>
  <si>
    <t>表七</t>
  </si>
  <si>
    <t>2025年全区政府性基金预算收入执行情况和2026年收入预算表</t>
  </si>
  <si>
    <t>项           目</t>
  </si>
  <si>
    <t>2025年调整预算完成%</t>
  </si>
  <si>
    <t>政府性基金预算收入合计</t>
  </si>
  <si>
    <t>农业土地开发资金收入</t>
  </si>
  <si>
    <t>国有土地使用权出让收入</t>
  </si>
  <si>
    <t>城市基础设施配套费收入</t>
  </si>
  <si>
    <t xml:space="preserve">  污水处理费收入</t>
  </si>
  <si>
    <t xml:space="preserve">  其他政府性基金收入</t>
  </si>
  <si>
    <t xml:space="preserve">  专项债务对应项目专项收入</t>
  </si>
  <si>
    <t>表八</t>
  </si>
  <si>
    <t>2025年全区政府性基金预算支出执行情况和2026年支出预算表</t>
  </si>
  <si>
    <t>政府性基金预算支出合计</t>
  </si>
  <si>
    <t xml:space="preserve">  科学技术支出（超长期特别国债）</t>
  </si>
  <si>
    <t xml:space="preserve">  节能环保支出（超长期特别国债）</t>
  </si>
  <si>
    <t xml:space="preserve">  城乡社区支出（超长期特别国债）</t>
  </si>
  <si>
    <t xml:space="preserve">      国有土地使用权出让收入安排的支出</t>
  </si>
  <si>
    <t xml:space="preserve">      国有土地收益基金安排的支出</t>
  </si>
  <si>
    <t xml:space="preserve">      农业土地开发资金安排的支出</t>
  </si>
  <si>
    <t xml:space="preserve">      城市基础设施配套费安排的支出</t>
  </si>
  <si>
    <t xml:space="preserve">      污水处理费安排的支出</t>
  </si>
  <si>
    <t xml:space="preserve">      超长期特别国债支出</t>
  </si>
  <si>
    <t xml:space="preserve">  交通运输支出（超长期特别国债）</t>
  </si>
  <si>
    <t xml:space="preserve">  资源勘探工业信息等支出（超长期特别国债）</t>
  </si>
  <si>
    <t xml:space="preserve">  住房保障支出（超长期特别国债）</t>
  </si>
  <si>
    <t xml:space="preserve">  灾害防治及应急管理支出（超长期特别国债）</t>
  </si>
  <si>
    <t xml:space="preserve">      其他政府性基金及对应专项债务收入安排的支出</t>
  </si>
  <si>
    <t xml:space="preserve">      彩票公益金安排的支出</t>
  </si>
  <si>
    <t xml:space="preserve">  债务付息支出</t>
  </si>
  <si>
    <t xml:space="preserve">  债务发行费用支出</t>
  </si>
  <si>
    <t>专项债务还本支出</t>
  </si>
  <si>
    <t>表九</t>
  </si>
  <si>
    <t>2025年区级政府性基金预算收入执行情况和2026年收入预算表</t>
  </si>
  <si>
    <t>表市</t>
  </si>
  <si>
    <t>2025年区级政府性基金预算支出执行情况和2026年支出预算表</t>
  </si>
  <si>
    <t>社会保险基金预算</t>
  </si>
  <si>
    <t>表十一</t>
  </si>
  <si>
    <t>2025年社会保险基金收入预算执行情况和2026年收入预算表</t>
  </si>
  <si>
    <t>2025年</t>
  </si>
  <si>
    <t>2026年</t>
  </si>
  <si>
    <t>预   算</t>
  </si>
  <si>
    <t>预算执行</t>
  </si>
  <si>
    <t>执行为      预算％</t>
  </si>
  <si>
    <t>执行为2024
年决算％</t>
  </si>
  <si>
    <t>预算为2025
年执行％</t>
  </si>
  <si>
    <t>社 会 保 险 基 金 收 入 合 计</t>
  </si>
  <si>
    <t xml:space="preserve">    其中：保险费收入</t>
  </si>
  <si>
    <t xml:space="preserve">          财政补贴收入</t>
  </si>
  <si>
    <t xml:space="preserve">          利息收入</t>
  </si>
  <si>
    <t>一、城镇企业职工基本养老保险基金收入</t>
  </si>
  <si>
    <t>二、失业保险基金收入</t>
  </si>
  <si>
    <t>三、城镇职工基本医疗保险基金收入</t>
  </si>
  <si>
    <t>四、工伤保险基金收入</t>
  </si>
  <si>
    <r>
      <rPr>
        <sz val="12"/>
        <rFont val="宋体"/>
        <charset val="134"/>
      </rPr>
      <t>五、城镇职工生育保险基金</t>
    </r>
    <r>
      <rPr>
        <sz val="12"/>
        <color indexed="8"/>
        <rFont val="宋体"/>
        <charset val="134"/>
      </rPr>
      <t>收入</t>
    </r>
  </si>
  <si>
    <r>
      <rPr>
        <sz val="12"/>
        <rFont val="宋体"/>
        <charset val="134"/>
      </rPr>
      <t>六、城乡居民基本养老保险基金</t>
    </r>
    <r>
      <rPr>
        <sz val="12"/>
        <color indexed="8"/>
        <rFont val="宋体"/>
        <charset val="134"/>
      </rPr>
      <t>收入</t>
    </r>
  </si>
  <si>
    <r>
      <rPr>
        <sz val="12"/>
        <rFont val="宋体"/>
        <charset val="134"/>
      </rPr>
      <t>七、城乡居民基本医疗保险基金</t>
    </r>
    <r>
      <rPr>
        <sz val="12"/>
        <color indexed="8"/>
        <rFont val="宋体"/>
        <charset val="134"/>
      </rPr>
      <t>收入</t>
    </r>
  </si>
  <si>
    <t>八、机关事业单位基本养老保险基金收入</t>
  </si>
  <si>
    <t>表十二</t>
  </si>
  <si>
    <t>2025年社会保险基金支出预算执行情况和2026年支出预算表</t>
  </si>
  <si>
    <t>社 会 保 险 基 金 支 出 合 计</t>
  </si>
  <si>
    <t>一、城镇企业职工基本养老保险基金支出</t>
  </si>
  <si>
    <t>　　其中：基本养老金</t>
  </si>
  <si>
    <t xml:space="preserve">          丧葬抚恤补助</t>
  </si>
  <si>
    <t>二、失业保险基金支出</t>
  </si>
  <si>
    <t>　　其中：失业保险金</t>
  </si>
  <si>
    <t xml:space="preserve">          医疗补助金</t>
  </si>
  <si>
    <t xml:space="preserve">          职业培训和职业介绍补贴</t>
  </si>
  <si>
    <t xml:space="preserve">          促进就业补助</t>
  </si>
  <si>
    <t>三、城镇职工基本医疗保险基金支出</t>
  </si>
  <si>
    <t>　　其中：基本医疗保险统筹基金</t>
  </si>
  <si>
    <t xml:space="preserve">          医疗保险个人账户基金</t>
  </si>
  <si>
    <t>四、工伤保险基金支出</t>
  </si>
  <si>
    <t>　　其中：工伤保险待遇</t>
  </si>
  <si>
    <r>
      <rPr>
        <sz val="12"/>
        <rFont val="宋体"/>
        <charset val="134"/>
      </rPr>
      <t>五、城镇职工生育保险基金</t>
    </r>
    <r>
      <rPr>
        <sz val="12"/>
        <color indexed="8"/>
        <rFont val="宋体"/>
        <charset val="134"/>
      </rPr>
      <t>支出</t>
    </r>
  </si>
  <si>
    <t>　　其中：生育保险金</t>
  </si>
  <si>
    <r>
      <rPr>
        <sz val="12"/>
        <rFont val="宋体"/>
        <charset val="134"/>
      </rPr>
      <t>六、城乡居民基本养老保险基金</t>
    </r>
    <r>
      <rPr>
        <sz val="12"/>
        <color indexed="8"/>
        <rFont val="宋体"/>
        <charset val="134"/>
      </rPr>
      <t>支出</t>
    </r>
  </si>
  <si>
    <r>
      <rPr>
        <sz val="12"/>
        <rFont val="宋体"/>
        <charset val="134"/>
      </rPr>
      <t>七、城乡居民基本医疗保险基金</t>
    </r>
    <r>
      <rPr>
        <sz val="12"/>
        <color indexed="8"/>
        <rFont val="宋体"/>
        <charset val="134"/>
      </rPr>
      <t>支出</t>
    </r>
  </si>
  <si>
    <t>八、机关事业单位基本养老保险基金支出</t>
  </si>
  <si>
    <t>表十三</t>
  </si>
  <si>
    <t>2025年社会保险基金结余预算执行情况和2026年结余预算表</t>
  </si>
  <si>
    <t>执行为            预算％</t>
  </si>
  <si>
    <t>社会保险基金当年收支结余合计</t>
  </si>
  <si>
    <t>社会保险基金年末滚存结余合计</t>
  </si>
  <si>
    <t>一、城镇企业职工基本养老保险基金当年收支结余</t>
  </si>
  <si>
    <t xml:space="preserve">    城镇企业职工基本养老保险基金年末滚存结余</t>
  </si>
  <si>
    <t>二、失业保险基金当年收支结余</t>
  </si>
  <si>
    <t xml:space="preserve">    失业保险基金年末滚存结余</t>
  </si>
  <si>
    <t>三、城镇职工基本医疗保险基金当年收支结余</t>
  </si>
  <si>
    <t xml:space="preserve">    城镇职工基本医疗保险基金年末滚存结余</t>
  </si>
  <si>
    <t>四、工伤保险基金当年收支结余</t>
  </si>
  <si>
    <t xml:space="preserve">    工伤保险基金年末滚存结余</t>
  </si>
  <si>
    <t>五、城镇职工生育保险基金当年收支结余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</si>
  <si>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城镇职工生育保险基金年末滚存结余</t>
    </r>
  </si>
  <si>
    <t>六、城乡居民基本养老保险基金当年收支结余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</si>
  <si>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城乡居民基本养老保险基金年末滚存结余</t>
    </r>
  </si>
  <si>
    <t>七、城乡居民基本医疗保险基金当年收支结余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</si>
  <si>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城乡居民基本医疗保险基金年末滚存结余</t>
    </r>
  </si>
  <si>
    <t>八、机关事业单位基本养老保险基金当年收支结余</t>
  </si>
  <si>
    <t xml:space="preserve">    机关事业单位基本养老保险基金年末滚存结余</t>
  </si>
  <si>
    <t>国有资本经营预算</t>
  </si>
  <si>
    <t>表十四</t>
  </si>
  <si>
    <t>2025年全区国有资本经营预算收入执行情况和2026年收入预算表</t>
  </si>
  <si>
    <t>项目</t>
  </si>
  <si>
    <t>国有资本经营预算收入合计</t>
  </si>
  <si>
    <t xml:space="preserve">  利润收入</t>
  </si>
  <si>
    <t xml:space="preserve">      其他企业利润收入</t>
  </si>
  <si>
    <t xml:space="preserve">  股利、股息收入</t>
  </si>
  <si>
    <t xml:space="preserve">  产权转让收入</t>
  </si>
  <si>
    <t xml:space="preserve">  清算收入</t>
  </si>
  <si>
    <t xml:space="preserve">  其他国有资本经营预算收入</t>
  </si>
  <si>
    <t>表十五</t>
  </si>
  <si>
    <t>2025年全区国有资本经营预算支出执行情况和2026年支出预算表</t>
  </si>
  <si>
    <t>2025年预算
完成%</t>
  </si>
  <si>
    <t>国有资本经营预算支出合计</t>
  </si>
  <si>
    <t xml:space="preserve">  社会保障和就业支出</t>
  </si>
  <si>
    <t xml:space="preserve">  国有资本经营预算支出</t>
  </si>
  <si>
    <t xml:space="preserve">      解决历史遗留问题及改革成本支出</t>
  </si>
  <si>
    <t xml:space="preserve">      国有企业资本金注入</t>
  </si>
  <si>
    <t xml:space="preserve">      国有企业公益性补贴</t>
  </si>
  <si>
    <t xml:space="preserve">      其他国有资本经营预算支出</t>
  </si>
  <si>
    <t>表十六</t>
  </si>
  <si>
    <t>2025年区级国有资本经营预算收入执行情况和2026年收入预算表</t>
  </si>
  <si>
    <t>表十七</t>
  </si>
  <si>
    <t>2025年区级国有资本经营预算支出执行情况和2026年支出预算表</t>
  </si>
  <si>
    <t>表十八</t>
  </si>
  <si>
    <t>东丽区2025年政府债务情况表</t>
  </si>
  <si>
    <t>金         额</t>
  </si>
  <si>
    <t>合计</t>
  </si>
  <si>
    <t>政府债券</t>
  </si>
  <si>
    <t>国有企事业单位债务等</t>
  </si>
  <si>
    <t>一、2024年末政府债务余额</t>
  </si>
  <si>
    <t>（一）一般债务</t>
  </si>
  <si>
    <t>（二）专项债务</t>
  </si>
  <si>
    <t>二、2025年末政府债务限额</t>
  </si>
  <si>
    <t>三、2025年政府债务举借额</t>
  </si>
  <si>
    <t>四、2025年政府债务还本额</t>
  </si>
  <si>
    <t>五、2025年末政府债务余额</t>
  </si>
</sst>
</file>

<file path=xl/styles.xml><?xml version="1.0" encoding="utf-8"?>
<styleSheet xmlns="http://schemas.openxmlformats.org/spreadsheetml/2006/main">
  <numFmts count="28">
    <numFmt numFmtId="176" formatCode="_ * #,##0_ ;_ * \-#,##0_ ;_ * &quot;-&quot;??_ ;_ @_ "/>
    <numFmt numFmtId="177" formatCode="_(&quot;$&quot;* #,##0.00_);_(&quot;$&quot;* \(#,##0.00\);_(&quot;$&quot;* &quot;-&quot;??_);_(@_)"/>
    <numFmt numFmtId="178" formatCode="#,##0.00_ "/>
    <numFmt numFmtId="179" formatCode="_-&quot;$&quot;* #,##0_-;\-&quot;$&quot;* #,##0_-;_-&quot;$&quot;* &quot;-&quot;_-;_-@_-"/>
    <numFmt numFmtId="42" formatCode="_ &quot;￥&quot;* #,##0_ ;_ &quot;￥&quot;* \-#,##0_ ;_ &quot;￥&quot;* &quot;-&quot;_ ;_ @_ "/>
    <numFmt numFmtId="180" formatCode="\$#,##0;\(\$#,##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81" formatCode="0_);[Red]\(0\)"/>
    <numFmt numFmtId="182" formatCode="#,##0;\(#,##0\)"/>
    <numFmt numFmtId="183" formatCode="_-* #,##0_$_-;\-* #,##0_$_-;_-* &quot;-&quot;_$_-;_-@_-"/>
    <numFmt numFmtId="184" formatCode="0.0_);[Red]\(0.0\)"/>
    <numFmt numFmtId="185" formatCode="\$#,##0.00;\(\$#,##0.00\)"/>
    <numFmt numFmtId="186" formatCode="0.0"/>
    <numFmt numFmtId="187" formatCode="0;_琀"/>
    <numFmt numFmtId="188" formatCode="_-* #,##0.00&quot;$&quot;_-;\-* #,##0.00&quot;$&quot;_-;_-* &quot;-&quot;??&quot;$&quot;_-;_-@_-"/>
    <numFmt numFmtId="189" formatCode="#,##0;\-#,##0;&quot;-&quot;"/>
    <numFmt numFmtId="190" formatCode="yyyy&quot;年&quot;m&quot;月&quot;d&quot;日&quot;;@"/>
    <numFmt numFmtId="191" formatCode="#,##0.0_ "/>
    <numFmt numFmtId="192" formatCode="0.00_ "/>
    <numFmt numFmtId="193" formatCode="_-* #,##0.00_$_-;\-* #,##0.00_$_-;_-* &quot;-&quot;??_$_-;_-@_-"/>
    <numFmt numFmtId="194" formatCode="_-* #,##0&quot;$&quot;_-;\-* #,##0&quot;$&quot;_-;_-* &quot;-&quot;&quot;$&quot;_-;_-@_-"/>
    <numFmt numFmtId="195" formatCode="0.0%"/>
    <numFmt numFmtId="196" formatCode="#,##0_ "/>
    <numFmt numFmtId="197" formatCode="0.0_ "/>
    <numFmt numFmtId="198" formatCode="#,##0_);[Red]\(#,##0\)"/>
    <numFmt numFmtId="199" formatCode="_(* #,##0_);_(* \(#,##0\);_(* &quot;-&quot;??_);_(@_)"/>
  </numFmts>
  <fonts count="113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2"/>
      <name val="宋体"/>
      <charset val="134"/>
      <scheme val="major"/>
    </font>
    <font>
      <sz val="12"/>
      <color indexed="8"/>
      <name val="黑体"/>
      <charset val="134"/>
    </font>
    <font>
      <sz val="18"/>
      <name val="黑体"/>
      <charset val="134"/>
    </font>
    <font>
      <sz val="40"/>
      <name val="华文中宋"/>
      <charset val="134"/>
    </font>
    <font>
      <sz val="24"/>
      <name val="宋体"/>
      <charset val="134"/>
    </font>
    <font>
      <b/>
      <sz val="48"/>
      <name val="华文中宋"/>
      <charset val="134"/>
    </font>
    <font>
      <sz val="22"/>
      <name val="楷体_GB2312"/>
      <charset val="134"/>
    </font>
    <font>
      <sz val="28"/>
      <name val="华文新魏"/>
      <charset val="134"/>
    </font>
    <font>
      <sz val="24"/>
      <name val="华文中宋"/>
      <charset val="134"/>
    </font>
    <font>
      <sz val="12"/>
      <name val="华文新魏"/>
      <charset val="134"/>
    </font>
    <font>
      <b/>
      <sz val="28"/>
      <name val="宋体"/>
      <charset val="134"/>
    </font>
    <font>
      <b/>
      <sz val="28"/>
      <name val="仿宋_GB2312"/>
      <charset val="134"/>
    </font>
    <font>
      <sz val="12"/>
      <color indexed="8"/>
      <name val="宋体"/>
      <charset val="134"/>
    </font>
    <font>
      <sz val="22"/>
      <name val="黑体"/>
      <charset val="134"/>
    </font>
    <font>
      <sz val="13"/>
      <name val="宋体"/>
      <charset val="134"/>
    </font>
    <font>
      <sz val="12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8"/>
      <name val="Times New Roma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黑体"/>
      <charset val="134"/>
    </font>
    <font>
      <sz val="16"/>
      <color theme="1"/>
      <name val="黑体"/>
      <charset val="134"/>
    </font>
    <font>
      <b/>
      <sz val="22"/>
      <name val="黑体"/>
      <charset val="134"/>
    </font>
    <font>
      <sz val="40"/>
      <name val="方正小标宋简体"/>
      <charset val="134"/>
    </font>
    <font>
      <sz val="24"/>
      <name val="楷体_GB2312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9"/>
      <color indexed="20"/>
      <name val="宋体"/>
      <charset val="134"/>
    </font>
    <font>
      <b/>
      <sz val="11"/>
      <color theme="1"/>
      <name val="宋体"/>
      <charset val="0"/>
      <scheme val="minor"/>
    </font>
    <font>
      <b/>
      <i/>
      <sz val="16"/>
      <name val="Helv"/>
      <charset val="134"/>
    </font>
    <font>
      <b/>
      <sz val="13"/>
      <color theme="3"/>
      <name val="宋体"/>
      <charset val="134"/>
      <scheme val="minor"/>
    </font>
    <font>
      <sz val="10"/>
      <name val="Times New Roman"/>
      <charset val="134"/>
    </font>
    <font>
      <sz val="12"/>
      <color indexed="20"/>
      <name val="宋体"/>
      <charset val="134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indexed="42"/>
      <name val="宋体"/>
      <charset val="134"/>
    </font>
    <font>
      <sz val="12"/>
      <color indexed="9"/>
      <name val="宋体"/>
      <charset val="134"/>
    </font>
    <font>
      <sz val="11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.5"/>
      <color indexed="17"/>
      <name val="宋体"/>
      <charset val="134"/>
    </font>
    <font>
      <sz val="12"/>
      <color indexed="17"/>
      <name val="宋体"/>
      <charset val="134"/>
    </font>
    <font>
      <sz val="11"/>
      <color indexed="42"/>
      <name val="宋体"/>
      <charset val="134"/>
    </font>
    <font>
      <sz val="8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color indexed="8"/>
      <name val="Arial"/>
      <charset val="134"/>
    </font>
    <font>
      <b/>
      <sz val="11"/>
      <color rgb="FFFA7D00"/>
      <name val="宋体"/>
      <charset val="0"/>
      <scheme val="minor"/>
    </font>
    <font>
      <sz val="12"/>
      <color indexed="17"/>
      <name val="楷体_GB2312"/>
      <charset val="134"/>
    </font>
    <font>
      <sz val="12"/>
      <name val="Times New Roman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62"/>
      <name val="宋体"/>
      <charset val="134"/>
    </font>
    <font>
      <sz val="12"/>
      <color indexed="20"/>
      <name val="楷体_GB2312"/>
      <charset val="134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b/>
      <sz val="10"/>
      <name val="Arial"/>
      <charset val="134"/>
    </font>
    <font>
      <b/>
      <sz val="12"/>
      <color indexed="8"/>
      <name val="宋体"/>
      <charset val="134"/>
    </font>
    <font>
      <sz val="10.5"/>
      <color indexed="20"/>
      <name val="宋体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sz val="10"/>
      <name val="宋体"/>
      <charset val="134"/>
    </font>
    <font>
      <u/>
      <sz val="12"/>
      <color indexed="12"/>
      <name val="宋体"/>
      <charset val="134"/>
    </font>
    <font>
      <b/>
      <sz val="13"/>
      <color indexed="62"/>
      <name val="宋体"/>
      <charset val="134"/>
    </font>
    <font>
      <sz val="12"/>
      <name val="官帕眉"/>
      <charset val="134"/>
    </font>
    <font>
      <b/>
      <sz val="15"/>
      <color indexed="62"/>
      <name val="宋体"/>
      <charset val="134"/>
    </font>
    <font>
      <sz val="11"/>
      <color indexed="52"/>
      <name val="宋体"/>
      <charset val="134"/>
    </font>
    <font>
      <sz val="8"/>
      <name val="Times New Roman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sz val="11"/>
      <name val="ＭＳ Ｐゴシック"/>
      <charset val="134"/>
    </font>
    <font>
      <sz val="12"/>
      <color indexed="16"/>
      <name val="宋体"/>
      <charset val="134"/>
    </font>
    <font>
      <sz val="12"/>
      <name val="바탕체"/>
      <charset val="134"/>
    </font>
    <font>
      <sz val="9"/>
      <color indexed="17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2"/>
      <name val="Arial"/>
      <charset val="134"/>
    </font>
    <font>
      <i/>
      <sz val="11"/>
      <color indexed="23"/>
      <name val="宋体"/>
      <charset val="134"/>
    </font>
    <font>
      <b/>
      <sz val="21"/>
      <name val="楷体_GB2312"/>
      <charset val="134"/>
    </font>
    <font>
      <b/>
      <sz val="12"/>
      <name val="Arial"/>
      <charset val="134"/>
    </font>
    <font>
      <b/>
      <sz val="10"/>
      <name val="MS Sans Serif"/>
      <charset val="134"/>
    </font>
    <font>
      <sz val="7"/>
      <name val="Small Fonts"/>
      <charset val="134"/>
    </font>
    <font>
      <sz val="12"/>
      <name val="Courier"/>
      <charset val="134"/>
    </font>
    <font>
      <sz val="9"/>
      <name val="宋体"/>
      <charset val="134"/>
    </font>
    <font>
      <b/>
      <sz val="18"/>
      <color indexed="62"/>
      <name val="宋体"/>
      <charset val="134"/>
    </font>
    <font>
      <sz val="12"/>
      <name val="Helv"/>
      <charset val="134"/>
    </font>
    <font>
      <b/>
      <sz val="13"/>
      <color indexed="56"/>
      <name val="宋体"/>
      <charset val="134"/>
    </font>
    <font>
      <b/>
      <sz val="18"/>
      <name val="Arial"/>
      <charset val="134"/>
    </font>
  </fonts>
  <fills count="8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1"/>
        <bgColor indexed="51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lightUp">
        <fgColor indexed="9"/>
        <bgColor indexed="53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49"/>
      </patternFill>
    </fill>
    <fill>
      <patternFill patternType="solid">
        <fgColor indexed="29"/>
        <bgColor indexed="29"/>
      </patternFill>
    </fill>
    <fill>
      <patternFill patternType="solid">
        <fgColor indexed="27"/>
        <bgColor indexed="27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lightUp">
        <fgColor indexed="9"/>
        <bgColor indexed="22"/>
      </patternFill>
    </fill>
    <fill>
      <patternFill patternType="lightUp">
        <fgColor indexed="9"/>
        <bgColor indexed="55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53"/>
      </patternFill>
    </fill>
    <fill>
      <patternFill patternType="solid">
        <fgColor indexed="30"/>
        <bgColor indexed="30"/>
      </patternFill>
    </fill>
    <fill>
      <patternFill patternType="solid">
        <fgColor indexed="25"/>
        <bgColor indexed="25"/>
      </patternFill>
    </fill>
    <fill>
      <patternFill patternType="solid">
        <fgColor indexed="44"/>
        <bgColor indexed="44"/>
      </patternFill>
    </fill>
    <fill>
      <patternFill patternType="solid">
        <fgColor indexed="52"/>
        <bgColor indexed="52"/>
      </patternFill>
    </fill>
    <fill>
      <patternFill patternType="solid">
        <fgColor indexed="52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843">
    <xf numFmtId="0" fontId="0" fillId="0" borderId="0">
      <alignment vertical="center"/>
    </xf>
    <xf numFmtId="0" fontId="49" fillId="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2" fillId="12" borderId="26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19" fillId="20" borderId="0" applyNumberFormat="0" applyBorder="0" applyAlignment="0" applyProtection="0"/>
    <xf numFmtId="41" fontId="0" fillId="0" borderId="0" applyFon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2" fillId="16" borderId="29" applyNumberFormat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8" fillId="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18" borderId="0" applyNumberFormat="0" applyBorder="0" applyAlignment="0" applyProtection="0"/>
    <xf numFmtId="0" fontId="41" fillId="26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29" borderId="34" applyNumberFormat="0" applyFont="0" applyAlignment="0" applyProtection="0">
      <alignment vertical="center"/>
    </xf>
    <xf numFmtId="0" fontId="40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53" fillId="0" borderId="28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47" fillId="0" borderId="28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66" fillId="0" borderId="35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58" fillId="23" borderId="32" applyNumberFormat="0" applyAlignment="0" applyProtection="0">
      <alignment vertical="center"/>
    </xf>
    <xf numFmtId="0" fontId="2" fillId="0" borderId="0">
      <alignment vertical="center"/>
    </xf>
    <xf numFmtId="0" fontId="56" fillId="19" borderId="29" applyNumberFormat="0" applyAlignment="0" applyProtection="0">
      <alignment vertical="center"/>
    </xf>
    <xf numFmtId="0" fontId="71" fillId="23" borderId="26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60" fillId="28" borderId="33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179" fontId="43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4" fillId="0" borderId="36" applyNumberFormat="0" applyFill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5" fillId="37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6" fillId="0" borderId="37" applyNumberFormat="0" applyFill="0" applyAlignment="0" applyProtection="0">
      <alignment vertical="center"/>
    </xf>
    <xf numFmtId="0" fontId="73" fillId="0" borderId="0" applyFont="0" applyFill="0" applyBorder="0" applyAlignment="0" applyProtection="0"/>
    <xf numFmtId="0" fontId="78" fillId="4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0" fillId="44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9" fillId="16" borderId="38" applyNumberFormat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38" fillId="8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187" fontId="81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50" fillId="55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0" fillId="52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83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5" fillId="5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50" fillId="59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3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38" fillId="8" borderId="0" applyNumberFormat="0" applyBorder="0" applyAlignment="0" applyProtection="0">
      <alignment vertical="center"/>
    </xf>
    <xf numFmtId="43" fontId="48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86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3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38" fillId="11" borderId="0" applyNumberFormat="0" applyBorder="0" applyAlignment="0" applyProtection="0">
      <alignment vertical="center"/>
    </xf>
    <xf numFmtId="0" fontId="51" fillId="6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4" fillId="0" borderId="10">
      <alignment horizontal="distributed" vertical="center" wrapText="1"/>
    </xf>
    <xf numFmtId="0" fontId="77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" fillId="0" borderId="0"/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177" fontId="43" fillId="0" borderId="0" applyFont="0" applyFill="0" applyBorder="0" applyAlignment="0" applyProtection="0"/>
    <xf numFmtId="0" fontId="38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8" fillId="0" borderId="40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5" fillId="62" borderId="0" applyNumberFormat="0" applyBorder="0" applyAlignment="0" applyProtection="0"/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92" fillId="0" borderId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3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63" fillId="36" borderId="0" applyNumberFormat="0" applyBorder="0" applyAlignment="0" applyProtection="0"/>
    <xf numFmtId="0" fontId="38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top"/>
      <protection locked="0"/>
    </xf>
    <xf numFmtId="0" fontId="38" fillId="8" borderId="0" applyNumberFormat="0" applyBorder="0" applyAlignment="0" applyProtection="0">
      <alignment vertical="center"/>
    </xf>
    <xf numFmtId="0" fontId="55" fillId="65" borderId="0" applyNumberFormat="0" applyBorder="0" applyAlignment="0" applyProtection="0"/>
    <xf numFmtId="0" fontId="2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" fillId="0" borderId="0"/>
    <xf numFmtId="0" fontId="39" fillId="9" borderId="0" applyNumberFormat="0" applyBorder="0" applyAlignment="0" applyProtection="0">
      <alignment vertical="center"/>
    </xf>
    <xf numFmtId="0" fontId="56" fillId="19" borderId="29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3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" fillId="0" borderId="0"/>
    <xf numFmtId="0" fontId="40" fillId="3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2" fillId="21" borderId="31" applyNumberFormat="0" applyFont="0" applyAlignment="0" applyProtection="0">
      <alignment vertical="center"/>
    </xf>
    <xf numFmtId="0" fontId="2" fillId="0" borderId="0"/>
    <xf numFmtId="0" fontId="39" fillId="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9" fillId="0" borderId="0"/>
    <xf numFmtId="0" fontId="64" fillId="19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40" fontId="95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96" fillId="62" borderId="0" applyNumberFormat="0" applyBorder="0" applyAlignment="0" applyProtection="0"/>
    <xf numFmtId="0" fontId="2" fillId="0" borderId="0"/>
    <xf numFmtId="0" fontId="52" fillId="38" borderId="29" applyNumberFormat="0" applyAlignment="0" applyProtection="0">
      <alignment vertical="center"/>
    </xf>
    <xf numFmtId="0" fontId="79" fillId="38" borderId="38" applyNumberFormat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97" fillId="0" borderId="0"/>
    <xf numFmtId="0" fontId="2" fillId="0" borderId="0">
      <alignment vertical="center"/>
    </xf>
    <xf numFmtId="0" fontId="38" fillId="11" borderId="0" applyNumberFormat="0" applyBorder="0" applyAlignment="0" applyProtection="0">
      <alignment vertical="center"/>
    </xf>
    <xf numFmtId="0" fontId="55" fillId="67" borderId="0" applyNumberFormat="0" applyBorder="0" applyAlignment="0" applyProtection="0"/>
    <xf numFmtId="0" fontId="39" fillId="9" borderId="0" applyNumberFormat="0" applyBorder="0" applyAlignment="0" applyProtection="0">
      <alignment vertical="center"/>
    </xf>
    <xf numFmtId="0" fontId="51" fillId="6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51" fillId="60" borderId="0" applyNumberFormat="0" applyBorder="0" applyAlignment="0" applyProtection="0">
      <alignment vertical="center"/>
    </xf>
    <xf numFmtId="0" fontId="51" fillId="63" borderId="0" applyNumberFormat="0" applyBorder="0" applyAlignment="0" applyProtection="0">
      <alignment vertical="center"/>
    </xf>
    <xf numFmtId="38" fontId="95" fillId="0" borderId="0" applyFont="0" applyFill="0" applyBorder="0" applyAlignment="0" applyProtection="0"/>
    <xf numFmtId="0" fontId="63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" fillId="0" borderId="0"/>
    <xf numFmtId="0" fontId="40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/>
    <xf numFmtId="0" fontId="91" fillId="0" borderId="42" applyNumberFormat="0" applyFill="0" applyAlignment="0" applyProtection="0">
      <alignment vertical="center"/>
    </xf>
    <xf numFmtId="0" fontId="99" fillId="17" borderId="30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" fillId="0" borderId="0"/>
    <xf numFmtId="185" fontId="48" fillId="0" borderId="0"/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0" fillId="0" borderId="0"/>
    <xf numFmtId="0" fontId="77" fillId="8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98" fillId="9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top"/>
      <protection locked="0"/>
    </xf>
    <xf numFmtId="0" fontId="40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4" fillId="0" borderId="39" applyNumberFormat="0" applyFill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100" fillId="0" borderId="43" applyNumberFormat="0" applyFill="0" applyAlignment="0" applyProtection="0">
      <alignment vertical="center"/>
    </xf>
    <xf numFmtId="0" fontId="64" fillId="60" borderId="0" applyNumberFormat="0" applyBorder="0" applyAlignment="0" applyProtection="0">
      <alignment vertical="center"/>
    </xf>
    <xf numFmtId="0" fontId="82" fillId="54" borderId="0" applyNumberFormat="0" applyBorder="0" applyAlignment="0" applyProtection="0"/>
    <xf numFmtId="190" fontId="81" fillId="0" borderId="0" applyFont="0" applyFill="0" applyBorder="0" applyAlignment="0" applyProtection="0"/>
    <xf numFmtId="0" fontId="38" fillId="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101" fillId="0" borderId="44" applyProtection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" fillId="0" borderId="0"/>
    <xf numFmtId="0" fontId="38" fillId="8" borderId="0" applyNumberFormat="0" applyBorder="0" applyAlignment="0" applyProtection="0">
      <alignment vertical="center"/>
    </xf>
    <xf numFmtId="1" fontId="24" fillId="0" borderId="10">
      <alignment vertical="center"/>
      <protection locked="0"/>
    </xf>
    <xf numFmtId="0" fontId="39" fillId="9" borderId="0" applyNumberFormat="0" applyBorder="0" applyAlignment="0" applyProtection="0">
      <alignment vertical="center"/>
    </xf>
    <xf numFmtId="0" fontId="19" fillId="46" borderId="0" applyNumberFormat="0" applyBorder="0" applyAlignment="0" applyProtection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19" fillId="40" borderId="0" applyNumberFormat="0" applyBorder="0" applyAlignment="0" applyProtection="0"/>
    <xf numFmtId="0" fontId="49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63" fillId="36" borderId="0" applyNumberFormat="0" applyBorder="0" applyAlignment="0" applyProtection="0"/>
    <xf numFmtId="0" fontId="49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Protection="0">
      <alignment vertical="center"/>
    </xf>
    <xf numFmtId="0" fontId="39" fillId="13" borderId="0" applyNumberFormat="0" applyBorder="0" applyAlignment="0" applyProtection="0">
      <alignment vertical="center"/>
    </xf>
    <xf numFmtId="183" fontId="73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96" fillId="40" borderId="0" applyNumberFormat="0" applyBorder="0" applyAlignment="0" applyProtection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103" fillId="0" borderId="0">
      <alignment horizontal="centerContinuous"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96" fillId="62" borderId="0" applyNumberFormat="0" applyBorder="0" applyAlignment="0" applyProtection="0"/>
    <xf numFmtId="37" fontId="106" fillId="0" borderId="0"/>
    <xf numFmtId="0" fontId="49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0" fillId="0" borderId="45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62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105" fillId="0" borderId="0" applyNumberForma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19" fillId="67" borderId="0" applyNumberFormat="0" applyBorder="0" applyAlignment="0" applyProtection="0"/>
    <xf numFmtId="0" fontId="39" fillId="9" borderId="0" applyNumberFormat="0" applyBorder="0" applyAlignment="0" applyProtection="0">
      <alignment vertical="center"/>
    </xf>
    <xf numFmtId="41" fontId="48" fillId="0" borderId="0" applyFont="0" applyFill="0" applyBorder="0" applyAlignment="0" applyProtection="0"/>
    <xf numFmtId="0" fontId="38" fillId="11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105" fillId="0" borderId="0" applyNumberForma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9" fillId="46" borderId="0" applyNumberFormat="0" applyBorder="0" applyAlignment="0" applyProtection="0"/>
    <xf numFmtId="0" fontId="40" fillId="69" borderId="0" applyNumberFormat="0" applyBorder="0" applyAlignment="0" applyProtection="0">
      <alignment vertical="center"/>
    </xf>
    <xf numFmtId="0" fontId="104" fillId="0" borderId="46" applyNumberFormat="0" applyAlignment="0" applyProtection="0">
      <alignment horizontal="left"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182" fontId="48" fillId="0" borderId="0"/>
    <xf numFmtId="0" fontId="95" fillId="0" borderId="0" applyFont="0" applyFill="0" applyBorder="0" applyAlignment="0" applyProtection="0"/>
    <xf numFmtId="0" fontId="39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" fillId="0" borderId="0"/>
    <xf numFmtId="0" fontId="85" fillId="58" borderId="0" applyNumberFormat="0" applyBorder="0" applyAlignment="0" applyProtection="0">
      <alignment vertical="center"/>
    </xf>
    <xf numFmtId="0" fontId="51" fillId="71" borderId="0" applyNumberFormat="0" applyBorder="0" applyAlignment="0" applyProtection="0">
      <alignment vertical="center"/>
    </xf>
    <xf numFmtId="0" fontId="63" fillId="36" borderId="0" applyNumberFormat="0" applyBorder="0" applyAlignment="0" applyProtection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" fillId="0" borderId="0"/>
    <xf numFmtId="0" fontId="39" fillId="9" borderId="0" applyNumberFormat="0" applyBorder="0" applyAlignment="0" applyProtection="0">
      <alignment vertical="center"/>
    </xf>
    <xf numFmtId="0" fontId="51" fillId="70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89" fontId="70" fillId="0" borderId="0" applyFill="0" applyBorder="0" applyAlignment="0"/>
    <xf numFmtId="0" fontId="2" fillId="0" borderId="0"/>
    <xf numFmtId="0" fontId="49" fillId="8" borderId="0" applyNumberFormat="0" applyBorder="0" applyAlignment="0" applyProtection="0">
      <alignment vertical="center"/>
    </xf>
    <xf numFmtId="0" fontId="91" fillId="0" borderId="42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63" fillId="36" borderId="0" applyNumberFormat="0" applyBorder="0" applyAlignment="0" applyProtection="0"/>
    <xf numFmtId="0" fontId="82" fillId="73" borderId="0" applyNumberFormat="0" applyBorder="0" applyAlignment="0" applyProtection="0"/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21" borderId="31" applyNumberFormat="0" applyFont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95" fillId="0" borderId="0" applyFont="0" applyFill="0" applyBorder="0" applyAlignment="0" applyProtection="0"/>
    <xf numFmtId="0" fontId="107" fillId="0" borderId="0"/>
    <xf numFmtId="0" fontId="39" fillId="9" borderId="0" applyNumberFormat="0" applyBorder="0" applyAlignment="0" applyProtection="0">
      <alignment vertical="center"/>
    </xf>
    <xf numFmtId="0" fontId="43" fillId="0" borderId="0"/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63" fillId="36" borderId="0" applyNumberFormat="0" applyBorder="0" applyAlignment="0" applyProtection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39" fillId="9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4" fillId="61" borderId="0" applyNumberFormat="0" applyBorder="0" applyAlignment="0" applyProtection="0">
      <alignment vertical="center"/>
    </xf>
    <xf numFmtId="0" fontId="82" fillId="72" borderId="0" applyNumberFormat="0" applyBorder="0" applyAlignment="0" applyProtection="0"/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96" fillId="62" borderId="0" applyNumberFormat="0" applyBorder="0" applyAlignment="0" applyProtection="0"/>
    <xf numFmtId="0" fontId="38" fillId="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1" fontId="43" fillId="0" borderId="0"/>
    <xf numFmtId="0" fontId="39" fillId="9" borderId="0" applyNumberFormat="0" applyBorder="0" applyAlignment="0" applyProtection="0">
      <alignment vertical="center"/>
    </xf>
    <xf numFmtId="0" fontId="19" fillId="46" borderId="0" applyNumberFormat="0" applyBorder="0" applyAlignment="0" applyProtection="0"/>
    <xf numFmtId="0" fontId="38" fillId="8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19" fillId="46" borderId="0" applyNumberFormat="0" applyBorder="0" applyAlignment="0" applyProtection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54" fillId="17" borderId="3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5" fillId="6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5" fillId="74" borderId="0" applyNumberFormat="0" applyBorder="0" applyAlignment="0" applyProtection="0"/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5" fillId="18" borderId="0" applyNumberFormat="0" applyBorder="0" applyAlignment="0" applyProtection="0"/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75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41" fontId="43" fillId="0" borderId="0" applyFont="0" applyFill="0" applyBorder="0" applyAlignment="0" applyProtection="0"/>
    <xf numFmtId="0" fontId="38" fillId="11" borderId="0" applyNumberFormat="0" applyBorder="0" applyAlignment="0" applyProtection="0">
      <alignment vertical="center"/>
    </xf>
    <xf numFmtId="0" fontId="55" fillId="20" borderId="0" applyNumberFormat="0" applyBorder="0" applyAlignment="0" applyProtection="0"/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5" fillId="76" borderId="0" applyNumberFormat="0" applyBorder="0" applyAlignment="0" applyProtection="0"/>
    <xf numFmtId="0" fontId="108" fillId="0" borderId="0"/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51" fillId="71" borderId="0" applyNumberFormat="0" applyBorder="0" applyAlignment="0" applyProtection="0">
      <alignment vertical="center"/>
    </xf>
    <xf numFmtId="0" fontId="64" fillId="60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" fillId="0" borderId="0"/>
    <xf numFmtId="38" fontId="65" fillId="16" borderId="0" applyNumberFormat="0" applyBorder="0" applyAlignment="0" applyProtection="0"/>
    <xf numFmtId="0" fontId="39" fillId="9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90" fillId="0" borderId="41" applyNumberFormat="0" applyFill="0" applyAlignment="0" applyProtection="0">
      <alignment vertical="center"/>
    </xf>
    <xf numFmtId="0" fontId="104" fillId="0" borderId="12">
      <alignment horizontal="left" vertical="center"/>
    </xf>
    <xf numFmtId="9" fontId="81" fillId="0" borderId="0" applyFont="0" applyFill="0" applyBorder="0" applyAlignment="0" applyProtection="0"/>
    <xf numFmtId="0" fontId="38" fillId="1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55" fillId="78" borderId="0" applyNumberFormat="0" applyBorder="0" applyAlignment="0" applyProtection="0"/>
    <xf numFmtId="0" fontId="39" fillId="9" borderId="0" applyNumberFormat="0" applyBorder="0" applyAlignment="0" applyProtection="0">
      <alignment vertical="center"/>
    </xf>
    <xf numFmtId="0" fontId="2" fillId="0" borderId="0"/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2" fontId="101" fillId="0" borderId="0" applyProtection="0"/>
    <xf numFmtId="0" fontId="38" fillId="8" borderId="0" applyNumberFormat="0" applyBorder="0" applyAlignment="0" applyProtection="0">
      <alignment vertical="center"/>
    </xf>
    <xf numFmtId="0" fontId="56" fillId="19" borderId="29" applyNumberFormat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72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0" borderId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104" fillId="0" borderId="0" applyProtection="0"/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5" fillId="30" borderId="0" applyNumberFormat="0" applyBorder="0" applyAlignment="0" applyProtection="0"/>
    <xf numFmtId="0" fontId="38" fillId="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0" borderId="0"/>
    <xf numFmtId="0" fontId="101" fillId="0" borderId="0" applyProtection="0"/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4" fillId="0" borderId="0"/>
    <xf numFmtId="43" fontId="43" fillId="0" borderId="0" applyFont="0" applyFill="0" applyBorder="0" applyAlignment="0" applyProtection="0"/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1" fillId="68" borderId="0" applyNumberFormat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51" fillId="60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55" fillId="77" borderId="0" applyNumberFormat="0" applyBorder="0" applyAlignment="0" applyProtection="0"/>
    <xf numFmtId="0" fontId="38" fillId="11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19" fillId="79" borderId="0" applyNumberFormat="0" applyBorder="0" applyAlignment="0" applyProtection="0"/>
    <xf numFmtId="0" fontId="40" fillId="19" borderId="0" applyNumberFormat="0" applyBorder="0" applyAlignment="0" applyProtection="0">
      <alignment vertical="center"/>
    </xf>
    <xf numFmtId="0" fontId="110" fillId="0" borderId="0"/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111" fillId="0" borderId="40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top"/>
      <protection locked="0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" fillId="0" borderId="0"/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8" fillId="0" borderId="0"/>
    <xf numFmtId="0" fontId="94" fillId="0" borderId="0" applyNumberForma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186" fontId="24" fillId="0" borderId="10">
      <alignment vertical="center"/>
      <protection locked="0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80" fontId="48" fillId="0" borderId="0"/>
    <xf numFmtId="0" fontId="39" fillId="13" borderId="0" applyNumberFormat="0" applyBorder="0" applyAlignment="0" applyProtection="0">
      <alignment vertical="center"/>
    </xf>
    <xf numFmtId="0" fontId="19" fillId="46" borderId="0" applyNumberFormat="0" applyBorder="0" applyAlignment="0" applyProtection="0"/>
    <xf numFmtId="0" fontId="19" fillId="20" borderId="0" applyNumberFormat="0" applyBorder="0" applyAlignment="0" applyProtection="0"/>
    <xf numFmtId="0" fontId="39" fillId="9" borderId="0" applyNumberFormat="0" applyBorder="0" applyAlignment="0" applyProtection="0">
      <alignment vertical="center"/>
    </xf>
    <xf numFmtId="10" fontId="65" fillId="38" borderId="10" applyNumberFormat="0" applyBorder="0" applyAlignment="0" applyProtection="0"/>
    <xf numFmtId="0" fontId="55" fillId="80" borderId="0" applyNumberFormat="0" applyBorder="0" applyAlignment="0" applyProtection="0"/>
    <xf numFmtId="0" fontId="38" fillId="8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10" fontId="43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6" fillId="0" borderId="0"/>
    <xf numFmtId="0" fontId="39" fillId="9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55" fillId="67" borderId="0" applyNumberFormat="0" applyBorder="0" applyAlignment="0" applyProtection="0"/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5" fillId="74" borderId="0" applyNumberFormat="0" applyBorder="0" applyAlignment="0" applyProtection="0"/>
    <xf numFmtId="0" fontId="64" fillId="5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63" fillId="36" borderId="0" applyNumberFormat="0" applyBorder="0" applyAlignment="0" applyProtection="0"/>
    <xf numFmtId="193" fontId="73" fillId="0" borderId="0" applyFont="0" applyFill="0" applyBorder="0" applyAlignment="0" applyProtection="0"/>
    <xf numFmtId="0" fontId="55" fillId="25" borderId="0" applyNumberFormat="0" applyBorder="0" applyAlignment="0" applyProtection="0"/>
    <xf numFmtId="0" fontId="38" fillId="8" borderId="0" applyNumberFormat="0" applyBorder="0" applyAlignment="0" applyProtection="0">
      <alignment vertical="center"/>
    </xf>
    <xf numFmtId="0" fontId="83" fillId="8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1" fillId="8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3" fillId="0" borderId="0"/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" fillId="0" borderId="0"/>
    <xf numFmtId="0" fontId="38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96" fillId="62" borderId="0" applyNumberFormat="0" applyBorder="0" applyAlignment="0" applyProtection="0"/>
    <xf numFmtId="0" fontId="2" fillId="0" borderId="0" applyNumberFormat="0" applyFill="0" applyBorder="0" applyAlignment="0" applyProtection="0"/>
    <xf numFmtId="0" fontId="38" fillId="8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188" fontId="73" fillId="0" borderId="0" applyFont="0" applyFill="0" applyBorder="0" applyAlignment="0" applyProtection="0"/>
    <xf numFmtId="0" fontId="77" fillId="8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" fillId="0" borderId="0"/>
    <xf numFmtId="0" fontId="39" fillId="9" borderId="0" applyNumberFormat="0" applyBorder="0" applyAlignment="0" applyProtection="0">
      <alignment vertical="center"/>
    </xf>
    <xf numFmtId="0" fontId="2" fillId="0" borderId="0"/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112" fillId="0" borderId="0" applyProtection="0"/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0" fillId="0" borderId="0"/>
    <xf numFmtId="0" fontId="2" fillId="0" borderId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96" fillId="62" borderId="0" applyNumberFormat="0" applyBorder="0" applyAlignment="0" applyProtection="0"/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94" fontId="73" fillId="0" borderId="0" applyFont="0" applyFill="0" applyBorder="0" applyAlignment="0" applyProtection="0"/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" fillId="0" borderId="0"/>
  </cellStyleXfs>
  <cellXfs count="348">
    <xf numFmtId="0" fontId="0" fillId="0" borderId="0" xfId="0">
      <alignment vertical="center"/>
    </xf>
    <xf numFmtId="0" fontId="1" fillId="0" borderId="0" xfId="309" applyFont="1" applyFill="1" applyAlignment="1">
      <alignment vertical="top"/>
    </xf>
    <xf numFmtId="0" fontId="2" fillId="0" borderId="0" xfId="309" applyFont="1" applyFill="1" applyAlignment="1">
      <alignment vertical="center"/>
    </xf>
    <xf numFmtId="0" fontId="3" fillId="0" borderId="0" xfId="309" applyFont="1" applyFill="1" applyAlignment="1">
      <alignment vertical="center"/>
    </xf>
    <xf numFmtId="0" fontId="4" fillId="0" borderId="0" xfId="309" applyFont="1" applyFill="1" applyAlignment="1">
      <alignment vertical="center"/>
    </xf>
    <xf numFmtId="0" fontId="2" fillId="0" borderId="0" xfId="0" applyFont="1" applyFill="1" applyAlignment="1"/>
    <xf numFmtId="0" fontId="5" fillId="0" borderId="0" xfId="309" applyFont="1" applyFill="1" applyAlignment="1">
      <alignment vertical="center"/>
    </xf>
    <xf numFmtId="0" fontId="6" fillId="2" borderId="0" xfId="309" applyFont="1" applyFill="1" applyAlignment="1">
      <alignment horizontal="center" vertical="top"/>
    </xf>
    <xf numFmtId="0" fontId="2" fillId="2" borderId="0" xfId="309" applyFont="1" applyFill="1" applyAlignment="1">
      <alignment vertical="center"/>
    </xf>
    <xf numFmtId="0" fontId="2" fillId="2" borderId="0" xfId="309" applyFont="1" applyFill="1" applyAlignment="1">
      <alignment horizontal="right" vertical="center"/>
    </xf>
    <xf numFmtId="0" fontId="2" fillId="0" borderId="0" xfId="309" applyFont="1" applyFill="1" applyAlignment="1">
      <alignment horizontal="right" vertical="center"/>
    </xf>
    <xf numFmtId="0" fontId="3" fillId="2" borderId="1" xfId="417" applyFont="1" applyFill="1" applyBorder="1" applyAlignment="1">
      <alignment horizontal="center" vertical="center" wrapText="1"/>
    </xf>
    <xf numFmtId="0" fontId="3" fillId="2" borderId="2" xfId="309" applyFont="1" applyFill="1" applyBorder="1" applyAlignment="1">
      <alignment horizontal="center" vertical="center"/>
    </xf>
    <xf numFmtId="0" fontId="3" fillId="2" borderId="3" xfId="309" applyFont="1" applyFill="1" applyBorder="1" applyAlignment="1">
      <alignment horizontal="center" vertical="center"/>
    </xf>
    <xf numFmtId="0" fontId="3" fillId="2" borderId="4" xfId="417" applyFont="1" applyFill="1" applyBorder="1" applyAlignment="1">
      <alignment horizontal="center" vertical="center" wrapText="1"/>
    </xf>
    <xf numFmtId="0" fontId="3" fillId="2" borderId="5" xfId="309" applyFont="1" applyFill="1" applyBorder="1" applyAlignment="1">
      <alignment horizontal="center" vertical="center"/>
    </xf>
    <xf numFmtId="0" fontId="3" fillId="2" borderId="6" xfId="309" applyFont="1" applyFill="1" applyBorder="1" applyAlignment="1">
      <alignment horizontal="center" vertical="center" wrapText="1"/>
    </xf>
    <xf numFmtId="0" fontId="2" fillId="2" borderId="4" xfId="309" applyFont="1" applyFill="1" applyBorder="1" applyAlignment="1">
      <alignment horizontal="left" vertical="center" wrapText="1" indent="2"/>
    </xf>
    <xf numFmtId="176" fontId="2" fillId="2" borderId="5" xfId="247" applyNumberFormat="1" applyFont="1" applyFill="1" applyBorder="1">
      <alignment vertical="center"/>
    </xf>
    <xf numFmtId="176" fontId="2" fillId="2" borderId="6" xfId="247" applyNumberFormat="1" applyFont="1" applyFill="1" applyBorder="1">
      <alignment vertical="center"/>
    </xf>
    <xf numFmtId="0" fontId="2" fillId="2" borderId="4" xfId="309" applyFont="1" applyFill="1" applyBorder="1" applyAlignment="1">
      <alignment horizontal="left" vertical="center" wrapText="1" indent="3"/>
    </xf>
    <xf numFmtId="176" fontId="2" fillId="2" borderId="5" xfId="247" applyNumberFormat="1" applyFont="1" applyFill="1" applyBorder="1" applyAlignment="1">
      <alignment horizontal="center" vertical="center"/>
    </xf>
    <xf numFmtId="176" fontId="2" fillId="2" borderId="6" xfId="247" applyNumberFormat="1" applyFont="1" applyFill="1" applyBorder="1" applyAlignment="1">
      <alignment horizontal="center" vertical="center"/>
    </xf>
    <xf numFmtId="0" fontId="2" fillId="2" borderId="7" xfId="309" applyFont="1" applyFill="1" applyBorder="1" applyAlignment="1">
      <alignment horizontal="left" vertical="center" wrapText="1" indent="3"/>
    </xf>
    <xf numFmtId="176" fontId="2" fillId="2" borderId="8" xfId="247" applyNumberFormat="1" applyFont="1" applyFill="1" applyBorder="1">
      <alignment vertical="center"/>
    </xf>
    <xf numFmtId="176" fontId="2" fillId="2" borderId="8" xfId="247" applyNumberFormat="1" applyFont="1" applyFill="1" applyBorder="1" applyAlignment="1">
      <alignment horizontal="center" vertical="center"/>
    </xf>
    <xf numFmtId="176" fontId="2" fillId="2" borderId="9" xfId="247" applyNumberFormat="1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143" applyFont="1" applyFill="1" applyBorder="1" applyAlignment="1">
      <alignment horizontal="center" vertical="center" wrapText="1"/>
    </xf>
    <xf numFmtId="0" fontId="6" fillId="0" borderId="0" xfId="143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143" applyFont="1" applyFill="1" applyBorder="1" applyAlignment="1">
      <alignment horizontal="center" vertical="center" wrapText="1"/>
    </xf>
    <xf numFmtId="0" fontId="3" fillId="0" borderId="0" xfId="143" applyFont="1" applyFill="1" applyBorder="1" applyAlignment="1">
      <alignment horizontal="center" vertical="center" wrapText="1"/>
    </xf>
    <xf numFmtId="0" fontId="3" fillId="2" borderId="1" xfId="143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4" xfId="257" applyFont="1" applyFill="1" applyBorder="1" applyAlignment="1">
      <alignment horizontal="center" vertical="center" wrapText="1"/>
    </xf>
    <xf numFmtId="176" fontId="4" fillId="2" borderId="5" xfId="20" applyNumberFormat="1" applyFont="1" applyFill="1" applyBorder="1" applyAlignment="1">
      <alignment horizontal="center" vertical="center" wrapText="1"/>
    </xf>
    <xf numFmtId="195" fontId="4" fillId="0" borderId="5" xfId="28" applyNumberFormat="1" applyFont="1" applyFill="1" applyBorder="1" applyAlignment="1" applyProtection="1">
      <alignment horizontal="right" vertical="center"/>
    </xf>
    <xf numFmtId="195" fontId="4" fillId="2" borderId="5" xfId="28" applyNumberFormat="1" applyFont="1" applyFill="1" applyBorder="1" applyAlignment="1">
      <alignment horizontal="right" vertical="center" wrapText="1"/>
    </xf>
    <xf numFmtId="0" fontId="2" fillId="0" borderId="4" xfId="800" applyNumberFormat="1" applyFont="1" applyFill="1" applyBorder="1" applyAlignment="1" applyProtection="1">
      <alignment horizontal="left" vertical="center"/>
    </xf>
    <xf numFmtId="195" fontId="2" fillId="0" borderId="5" xfId="28" applyNumberFormat="1" applyFont="1" applyFill="1" applyBorder="1" applyAlignment="1" applyProtection="1">
      <alignment horizontal="right" vertical="center"/>
    </xf>
    <xf numFmtId="195" fontId="2" fillId="0" borderId="5" xfId="0" applyNumberFormat="1" applyFont="1" applyFill="1" applyBorder="1" applyAlignment="1">
      <alignment horizontal="right" vertical="center"/>
    </xf>
    <xf numFmtId="0" fontId="2" fillId="0" borderId="4" xfId="800" applyNumberFormat="1" applyFont="1" applyFill="1" applyBorder="1" applyAlignment="1" applyProtection="1">
      <alignment horizontal="left" vertical="center" wrapText="1"/>
    </xf>
    <xf numFmtId="176" fontId="2" fillId="0" borderId="5" xfId="20" applyNumberFormat="1" applyFont="1" applyFill="1" applyBorder="1" applyAlignment="1" applyProtection="1">
      <alignment vertical="center"/>
    </xf>
    <xf numFmtId="176" fontId="2" fillId="2" borderId="5" xfId="20" applyNumberFormat="1" applyFont="1" applyFill="1" applyBorder="1" applyAlignment="1" applyProtection="1">
      <alignment vertical="center"/>
    </xf>
    <xf numFmtId="176" fontId="2" fillId="2" borderId="5" xfId="20" applyNumberFormat="1" applyFont="1" applyFill="1" applyBorder="1" applyAlignment="1">
      <alignment vertical="center"/>
    </xf>
    <xf numFmtId="176" fontId="2" fillId="0" borderId="5" xfId="20" applyNumberFormat="1" applyFont="1" applyFill="1" applyBorder="1" applyAlignment="1">
      <alignment vertical="center"/>
    </xf>
    <xf numFmtId="195" fontId="2" fillId="2" borderId="5" xfId="20" applyNumberFormat="1" applyFont="1" applyFill="1" applyBorder="1" applyAlignment="1">
      <alignment horizontal="center" vertical="center" wrapText="1"/>
    </xf>
    <xf numFmtId="0" fontId="2" fillId="0" borderId="7" xfId="800" applyNumberFormat="1" applyFont="1" applyFill="1" applyBorder="1" applyAlignment="1" applyProtection="1">
      <alignment horizontal="left" vertical="center" wrapText="1"/>
    </xf>
    <xf numFmtId="176" fontId="2" fillId="2" borderId="8" xfId="20" applyNumberFormat="1" applyFont="1" applyFill="1" applyBorder="1" applyAlignment="1" applyProtection="1">
      <alignment vertical="center"/>
    </xf>
    <xf numFmtId="176" fontId="2" fillId="0" borderId="8" xfId="20" applyNumberFormat="1" applyFont="1" applyFill="1" applyBorder="1" applyAlignment="1" applyProtection="1">
      <alignment vertical="center"/>
    </xf>
    <xf numFmtId="195" fontId="2" fillId="2" borderId="8" xfId="20" applyNumberFormat="1" applyFont="1" applyFill="1" applyBorder="1" applyAlignment="1">
      <alignment vertical="center"/>
    </xf>
    <xf numFmtId="195" fontId="2" fillId="2" borderId="8" xfId="20" applyNumberFormat="1" applyFont="1" applyFill="1" applyBorder="1" applyAlignment="1">
      <alignment horizontal="center" vertical="center" wrapText="1"/>
    </xf>
    <xf numFmtId="0" fontId="7" fillId="2" borderId="0" xfId="143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195" fontId="4" fillId="0" borderId="6" xfId="0" applyNumberFormat="1" applyFont="1" applyFill="1" applyBorder="1" applyAlignment="1">
      <alignment horizontal="right" vertical="center"/>
    </xf>
    <xf numFmtId="195" fontId="2" fillId="0" borderId="6" xfId="0" applyNumberFormat="1" applyFont="1" applyFill="1" applyBorder="1" applyAlignment="1">
      <alignment horizontal="right" vertical="center"/>
    </xf>
    <xf numFmtId="195" fontId="2" fillId="2" borderId="6" xfId="20" applyNumberFormat="1" applyFont="1" applyFill="1" applyBorder="1" applyAlignment="1">
      <alignment horizontal="center" vertical="center" wrapText="1"/>
    </xf>
    <xf numFmtId="195" fontId="2" fillId="2" borderId="9" xfId="2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143" applyFont="1" applyFill="1" applyBorder="1" applyAlignment="1">
      <alignment horizontal="center" vertical="center" wrapText="1"/>
    </xf>
    <xf numFmtId="0" fontId="8" fillId="0" borderId="4" xfId="257" applyFont="1" applyFill="1" applyBorder="1" applyAlignment="1">
      <alignment horizontal="left" vertical="center" wrapText="1" indent="1"/>
    </xf>
    <xf numFmtId="196" fontId="4" fillId="0" borderId="5" xfId="0" applyNumberFormat="1" applyFont="1" applyFill="1" applyBorder="1" applyAlignment="1">
      <alignment horizontal="right" vertical="center"/>
    </xf>
    <xf numFmtId="195" fontId="4" fillId="0" borderId="5" xfId="0" applyNumberFormat="1" applyFont="1" applyFill="1" applyBorder="1" applyAlignment="1">
      <alignment horizontal="right" vertical="center"/>
    </xf>
    <xf numFmtId="196" fontId="2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195" fontId="2" fillId="2" borderId="5" xfId="28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/>
    </xf>
    <xf numFmtId="195" fontId="2" fillId="0" borderId="8" xfId="0" applyNumberFormat="1" applyFont="1" applyFill="1" applyBorder="1" applyAlignment="1">
      <alignment horizontal="right" vertical="center"/>
    </xf>
    <xf numFmtId="0" fontId="7" fillId="0" borderId="0" xfId="143" applyFont="1" applyFill="1" applyBorder="1" applyAlignment="1">
      <alignment horizontal="center" vertical="center" wrapText="1"/>
    </xf>
    <xf numFmtId="195" fontId="2" fillId="0" borderId="9" xfId="0" applyNumberFormat="1" applyFont="1" applyFill="1" applyBorder="1" applyAlignment="1">
      <alignment horizontal="right" vertical="center"/>
    </xf>
    <xf numFmtId="0" fontId="2" fillId="0" borderId="0" xfId="793"/>
    <xf numFmtId="0" fontId="9" fillId="0" borderId="0" xfId="793" applyFont="1" applyAlignment="1">
      <alignment vertical="center" wrapText="1"/>
    </xf>
    <xf numFmtId="0" fontId="2" fillId="0" borderId="0" xfId="793" applyAlignment="1">
      <alignment horizontal="right"/>
    </xf>
    <xf numFmtId="0" fontId="10" fillId="0" borderId="0" xfId="793" applyFont="1" applyAlignment="1">
      <alignment horizontal="center" wrapText="1"/>
    </xf>
    <xf numFmtId="0" fontId="11" fillId="0" borderId="0" xfId="793" applyFont="1" applyAlignment="1">
      <alignment horizontal="center"/>
    </xf>
    <xf numFmtId="0" fontId="12" fillId="0" borderId="0" xfId="793" applyFont="1" applyAlignment="1">
      <alignment horizontal="center"/>
    </xf>
    <xf numFmtId="57" fontId="13" fillId="0" borderId="0" xfId="793" applyNumberFormat="1" applyFont="1"/>
    <xf numFmtId="0" fontId="14" fillId="0" borderId="0" xfId="793" applyFont="1" applyAlignment="1">
      <alignment horizontal="center"/>
    </xf>
    <xf numFmtId="57" fontId="15" fillId="0" borderId="0" xfId="793" applyNumberFormat="1" applyFont="1" applyAlignment="1">
      <alignment horizontal="center"/>
    </xf>
    <xf numFmtId="0" fontId="16" fillId="0" borderId="0" xfId="793" applyFont="1"/>
    <xf numFmtId="31" fontId="17" fillId="0" borderId="0" xfId="793" applyNumberFormat="1" applyFont="1" applyAlignment="1">
      <alignment horizontal="center"/>
    </xf>
    <xf numFmtId="31" fontId="18" fillId="0" borderId="0" xfId="793" applyNumberFormat="1" applyFont="1" applyAlignment="1"/>
    <xf numFmtId="0" fontId="2" fillId="0" borderId="0" xfId="793" applyAlignment="1">
      <alignment horizontal="center"/>
    </xf>
    <xf numFmtId="0" fontId="9" fillId="0" borderId="0" xfId="793" applyFont="1" applyAlignment="1">
      <alignment horizontal="center" vertical="center" wrapText="1"/>
    </xf>
    <xf numFmtId="0" fontId="2" fillId="0" borderId="0" xfId="222">
      <alignment vertical="center"/>
    </xf>
    <xf numFmtId="0" fontId="5" fillId="0" borderId="0" xfId="0" applyFont="1" applyFill="1" applyAlignment="1"/>
    <xf numFmtId="0" fontId="6" fillId="0" borderId="0" xfId="800" applyFont="1" applyFill="1" applyAlignment="1">
      <alignment horizontal="center" vertical="center" wrapText="1"/>
    </xf>
    <xf numFmtId="0" fontId="2" fillId="0" borderId="0" xfId="800" applyFont="1" applyFill="1" applyAlignment="1">
      <alignment vertical="center"/>
    </xf>
    <xf numFmtId="195" fontId="2" fillId="0" borderId="0" xfId="28" applyNumberFormat="1" applyFont="1" applyFill="1" applyAlignment="1">
      <alignment horizontal="right" vertical="center"/>
    </xf>
    <xf numFmtId="0" fontId="2" fillId="0" borderId="0" xfId="222" applyFont="1">
      <alignment vertical="center"/>
    </xf>
    <xf numFmtId="0" fontId="2" fillId="0" borderId="0" xfId="222" applyNumberFormat="1" applyFont="1" applyFill="1" applyBorder="1" applyAlignment="1">
      <alignment horizontal="right" vertical="center"/>
    </xf>
    <xf numFmtId="0" fontId="3" fillId="0" borderId="10" xfId="143" applyFont="1" applyFill="1" applyBorder="1" applyAlignment="1">
      <alignment horizontal="center" vertical="center" wrapText="1"/>
    </xf>
    <xf numFmtId="0" fontId="3" fillId="0" borderId="10" xfId="143" applyFont="1" applyFill="1" applyBorder="1" applyAlignment="1">
      <alignment horizontal="center" vertical="center"/>
    </xf>
    <xf numFmtId="196" fontId="3" fillId="0" borderId="10" xfId="143" applyNumberFormat="1" applyFont="1" applyFill="1" applyBorder="1" applyAlignment="1">
      <alignment horizontal="center" vertical="center"/>
    </xf>
    <xf numFmtId="0" fontId="3" fillId="0" borderId="0" xfId="800" applyFont="1" applyFill="1" applyAlignment="1">
      <alignment vertical="center"/>
    </xf>
    <xf numFmtId="191" fontId="3" fillId="0" borderId="10" xfId="800" applyNumberFormat="1" applyFont="1" applyFill="1" applyBorder="1" applyAlignment="1" applyProtection="1">
      <alignment horizontal="center" vertical="center" wrapText="1"/>
    </xf>
    <xf numFmtId="0" fontId="8" fillId="0" borderId="10" xfId="222" applyNumberFormat="1" applyFont="1" applyFill="1" applyBorder="1" applyAlignment="1">
      <alignment horizontal="left" vertical="center" wrapText="1" indent="1"/>
    </xf>
    <xf numFmtId="196" fontId="2" fillId="0" borderId="10" xfId="13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/>
    <xf numFmtId="0" fontId="2" fillId="0" borderId="10" xfId="222" applyBorder="1">
      <alignment vertical="center"/>
    </xf>
    <xf numFmtId="192" fontId="2" fillId="3" borderId="0" xfId="0" applyNumberFormat="1" applyFont="1" applyFill="1" applyBorder="1" applyAlignment="1"/>
    <xf numFmtId="0" fontId="19" fillId="0" borderId="10" xfId="222" applyNumberFormat="1" applyFont="1" applyFill="1" applyBorder="1" applyAlignment="1">
      <alignment horizontal="left" vertical="center" wrapText="1" indent="1"/>
    </xf>
    <xf numFmtId="192" fontId="2" fillId="0" borderId="0" xfId="0" applyNumberFormat="1" applyFont="1" applyFill="1" applyAlignment="1"/>
    <xf numFmtId="0" fontId="2" fillId="0" borderId="10" xfId="222" applyNumberFormat="1" applyFont="1" applyFill="1" applyBorder="1" applyAlignment="1">
      <alignment horizontal="left" vertical="center" wrapText="1" indent="1"/>
    </xf>
    <xf numFmtId="0" fontId="2" fillId="3" borderId="0" xfId="0" applyFont="1" applyFill="1" applyAlignment="1"/>
    <xf numFmtId="0" fontId="20" fillId="0" borderId="0" xfId="800" applyFont="1" applyFill="1" applyAlignment="1">
      <alignment vertical="top" wrapText="1"/>
    </xf>
    <xf numFmtId="0" fontId="21" fillId="0" borderId="0" xfId="800" applyFont="1" applyFill="1" applyBorder="1" applyAlignment="1">
      <alignment vertical="center"/>
    </xf>
    <xf numFmtId="0" fontId="21" fillId="0" borderId="0" xfId="800" applyFont="1" applyFill="1" applyAlignment="1">
      <alignment vertical="center"/>
    </xf>
    <xf numFmtId="195" fontId="21" fillId="0" borderId="0" xfId="28" applyNumberFormat="1" applyFont="1" applyFill="1" applyAlignment="1">
      <alignment vertical="center"/>
    </xf>
    <xf numFmtId="0" fontId="5" fillId="0" borderId="0" xfId="800" applyFont="1" applyFill="1" applyAlignment="1">
      <alignment vertical="center"/>
    </xf>
    <xf numFmtId="0" fontId="3" fillId="0" borderId="10" xfId="800" applyNumberFormat="1" applyFont="1" applyFill="1" applyBorder="1" applyAlignment="1" applyProtection="1">
      <alignment horizontal="left" vertical="center" indent="1"/>
    </xf>
    <xf numFmtId="0" fontId="21" fillId="0" borderId="10" xfId="800" applyFont="1" applyFill="1" applyBorder="1" applyAlignment="1">
      <alignment vertical="center"/>
    </xf>
    <xf numFmtId="195" fontId="21" fillId="0" borderId="10" xfId="28" applyNumberFormat="1" applyFont="1" applyFill="1" applyBorder="1" applyAlignment="1">
      <alignment vertical="center"/>
    </xf>
    <xf numFmtId="192" fontId="21" fillId="0" borderId="0" xfId="800" applyNumberFormat="1" applyFont="1" applyFill="1" applyAlignment="1">
      <alignment vertical="center"/>
    </xf>
    <xf numFmtId="0" fontId="19" fillId="0" borderId="10" xfId="222" applyNumberFormat="1" applyFont="1" applyFill="1" applyBorder="1" applyAlignment="1">
      <alignment horizontal="left" vertical="center" indent="1" shrinkToFit="1"/>
    </xf>
    <xf numFmtId="197" fontId="2" fillId="0" borderId="0" xfId="143" applyNumberFormat="1" applyFont="1" applyFill="1" applyAlignment="1">
      <alignment vertical="center"/>
    </xf>
    <xf numFmtId="197" fontId="21" fillId="0" borderId="0" xfId="800" applyNumberFormat="1" applyFont="1" applyFill="1" applyAlignment="1">
      <alignment vertical="center"/>
    </xf>
    <xf numFmtId="195" fontId="21" fillId="0" borderId="0" xfId="28" applyNumberFormat="1" applyFont="1" applyFill="1" applyBorder="1" applyAlignment="1">
      <alignment vertical="center"/>
    </xf>
    <xf numFmtId="198" fontId="2" fillId="0" borderId="0" xfId="222" applyNumberFormat="1">
      <alignment vertical="center"/>
    </xf>
    <xf numFmtId="0" fontId="20" fillId="0" borderId="0" xfId="800" applyFont="1" applyFill="1" applyAlignment="1">
      <alignment horizontal="center" vertical="top" wrapText="1"/>
    </xf>
    <xf numFmtId="198" fontId="2" fillId="0" borderId="0" xfId="222" applyNumberFormat="1" applyFont="1">
      <alignment vertical="center"/>
    </xf>
    <xf numFmtId="0" fontId="3" fillId="0" borderId="11" xfId="143" applyFont="1" applyFill="1" applyBorder="1" applyAlignment="1">
      <alignment horizontal="center" vertical="center"/>
    </xf>
    <xf numFmtId="0" fontId="3" fillId="0" borderId="12" xfId="143" applyFont="1" applyFill="1" applyBorder="1" applyAlignment="1">
      <alignment horizontal="center" vertical="center"/>
    </xf>
    <xf numFmtId="184" fontId="3" fillId="0" borderId="0" xfId="800" applyNumberFormat="1" applyFont="1" applyFill="1" applyBorder="1" applyAlignment="1" applyProtection="1">
      <alignment horizontal="center" vertical="center" wrapText="1"/>
    </xf>
    <xf numFmtId="198" fontId="3" fillId="0" borderId="10" xfId="143" applyNumberFormat="1" applyFont="1" applyFill="1" applyBorder="1" applyAlignment="1">
      <alignment horizontal="center" vertical="center" wrapText="1"/>
    </xf>
    <xf numFmtId="198" fontId="2" fillId="0" borderId="10" xfId="222" applyNumberFormat="1" applyBorder="1">
      <alignment vertical="center"/>
    </xf>
    <xf numFmtId="10" fontId="2" fillId="0" borderId="0" xfId="28" applyNumberFormat="1" applyFont="1" applyFill="1" applyBorder="1" applyAlignment="1" applyProtection="1">
      <alignment horizontal="right" vertical="center"/>
    </xf>
    <xf numFmtId="0" fontId="20" fillId="0" borderId="0" xfId="800" applyFont="1" applyFill="1" applyBorder="1" applyAlignment="1">
      <alignment vertical="top"/>
    </xf>
    <xf numFmtId="0" fontId="2" fillId="0" borderId="0" xfId="800" applyFont="1" applyFill="1" applyBorder="1" applyAlignment="1">
      <alignment vertical="center"/>
    </xf>
    <xf numFmtId="0" fontId="3" fillId="0" borderId="0" xfId="800" applyFont="1" applyFill="1" applyBorder="1" applyAlignment="1">
      <alignment vertical="center"/>
    </xf>
    <xf numFmtId="0" fontId="2" fillId="0" borderId="0" xfId="800" applyFill="1" applyBorder="1" applyAlignment="1">
      <alignment vertical="center"/>
    </xf>
    <xf numFmtId="9" fontId="2" fillId="0" borderId="0" xfId="28" applyFont="1" applyFill="1" applyBorder="1" applyAlignment="1" applyProtection="1">
      <alignment horizontal="right" vertical="center"/>
    </xf>
    <xf numFmtId="9" fontId="2" fillId="0" borderId="0" xfId="28" applyFont="1" applyFill="1" applyAlignment="1" applyProtection="1">
      <alignment horizontal="right" vertical="center"/>
    </xf>
    <xf numFmtId="9" fontId="2" fillId="0" borderId="0" xfId="28" applyFont="1" applyFill="1" applyAlignment="1" applyProtection="1">
      <alignment vertical="center"/>
    </xf>
    <xf numFmtId="0" fontId="2" fillId="0" borderId="0" xfId="800" applyFill="1" applyBorder="1" applyAlignment="1">
      <alignment horizontal="right" vertical="center"/>
    </xf>
    <xf numFmtId="0" fontId="5" fillId="0" borderId="0" xfId="800" applyFont="1" applyFill="1" applyBorder="1" applyAlignment="1">
      <alignment vertical="center"/>
    </xf>
    <xf numFmtId="0" fontId="6" fillId="0" borderId="0" xfId="800" applyFont="1" applyFill="1" applyBorder="1" applyAlignment="1">
      <alignment horizontal="center" vertical="top"/>
    </xf>
    <xf numFmtId="0" fontId="6" fillId="4" borderId="0" xfId="800" applyFont="1" applyFill="1" applyBorder="1" applyAlignment="1">
      <alignment horizontal="center" vertical="top"/>
    </xf>
    <xf numFmtId="9" fontId="6" fillId="0" borderId="0" xfId="28" applyFont="1" applyFill="1" applyBorder="1" applyAlignment="1" applyProtection="1">
      <alignment horizontal="right" vertical="top"/>
    </xf>
    <xf numFmtId="9" fontId="6" fillId="0" borderId="0" xfId="28" applyFont="1" applyFill="1" applyAlignment="1" applyProtection="1">
      <alignment horizontal="right" vertical="top"/>
    </xf>
    <xf numFmtId="9" fontId="6" fillId="0" borderId="0" xfId="28" applyFont="1" applyFill="1" applyAlignment="1" applyProtection="1">
      <alignment horizontal="center" vertical="top"/>
    </xf>
    <xf numFmtId="0" fontId="2" fillId="0" borderId="0" xfId="329" applyFont="1" applyFill="1" applyAlignment="1">
      <alignment wrapText="1"/>
    </xf>
    <xf numFmtId="0" fontId="3" fillId="0" borderId="2" xfId="143" applyFont="1" applyFill="1" applyBorder="1" applyAlignment="1">
      <alignment horizontal="center" vertical="center" wrapText="1"/>
    </xf>
    <xf numFmtId="9" fontId="3" fillId="0" borderId="2" xfId="28" applyFont="1" applyFill="1" applyBorder="1" applyAlignment="1" applyProtection="1">
      <alignment horizontal="center" vertical="center" wrapText="1"/>
    </xf>
    <xf numFmtId="0" fontId="3" fillId="0" borderId="4" xfId="143" applyFont="1" applyFill="1" applyBorder="1" applyAlignment="1">
      <alignment horizontal="center" vertical="center" wrapText="1"/>
    </xf>
    <xf numFmtId="0" fontId="3" fillId="0" borderId="5" xfId="143" applyFont="1" applyFill="1" applyBorder="1" applyAlignment="1">
      <alignment horizontal="center" vertical="center" wrapText="1"/>
    </xf>
    <xf numFmtId="9" fontId="3" fillId="0" borderId="5" xfId="28" applyFont="1" applyFill="1" applyBorder="1" applyAlignment="1" applyProtection="1">
      <alignment horizontal="center" vertical="center" wrapText="1"/>
    </xf>
    <xf numFmtId="0" fontId="8" fillId="0" borderId="4" xfId="143" applyFont="1" applyFill="1" applyBorder="1" applyAlignment="1">
      <alignment horizontal="center" vertical="center" wrapText="1"/>
    </xf>
    <xf numFmtId="198" fontId="4" fillId="0" borderId="5" xfId="800" applyNumberFormat="1" applyFont="1" applyFill="1" applyBorder="1" applyAlignment="1" applyProtection="1">
      <alignment horizontal="right" vertical="center"/>
    </xf>
    <xf numFmtId="198" fontId="2" fillId="0" borderId="5" xfId="800" applyNumberFormat="1" applyFont="1" applyFill="1" applyBorder="1" applyAlignment="1" applyProtection="1">
      <alignment horizontal="right" vertical="center"/>
    </xf>
    <xf numFmtId="196" fontId="2" fillId="0" borderId="5" xfId="28" applyNumberFormat="1" applyFont="1" applyFill="1" applyBorder="1" applyAlignment="1" applyProtection="1">
      <alignment vertical="center"/>
    </xf>
    <xf numFmtId="176" fontId="2" fillId="0" borderId="5" xfId="20" applyNumberFormat="1" applyFont="1" applyFill="1" applyBorder="1" applyAlignment="1">
      <alignment horizontal="right" vertical="center"/>
    </xf>
    <xf numFmtId="199" fontId="2" fillId="0" borderId="5" xfId="20" applyNumberFormat="1" applyFont="1" applyFill="1" applyBorder="1" applyAlignment="1" applyProtection="1">
      <alignment vertical="center"/>
    </xf>
    <xf numFmtId="0" fontId="8" fillId="0" borderId="7" xfId="143" applyFont="1" applyFill="1" applyBorder="1" applyAlignment="1">
      <alignment horizontal="center" vertical="center" wrapText="1"/>
    </xf>
    <xf numFmtId="198" fontId="4" fillId="0" borderId="8" xfId="800" applyNumberFormat="1" applyFont="1" applyFill="1" applyBorder="1" applyAlignment="1" applyProtection="1">
      <alignment horizontal="right" vertical="center"/>
    </xf>
    <xf numFmtId="195" fontId="4" fillId="0" borderId="8" xfId="28" applyNumberFormat="1" applyFont="1" applyFill="1" applyBorder="1" applyAlignment="1" applyProtection="1">
      <alignment horizontal="right" vertical="center"/>
    </xf>
    <xf numFmtId="195" fontId="2" fillId="0" borderId="8" xfId="28" applyNumberFormat="1" applyFont="1" applyFill="1" applyBorder="1" applyAlignment="1" applyProtection="1">
      <alignment horizontal="right" vertical="center"/>
    </xf>
    <xf numFmtId="0" fontId="6" fillId="0" borderId="0" xfId="800" applyFont="1" applyFill="1" applyBorder="1" applyAlignment="1">
      <alignment horizontal="right" vertical="top"/>
    </xf>
    <xf numFmtId="184" fontId="2" fillId="0" borderId="0" xfId="800" applyNumberFormat="1" applyFont="1" applyFill="1" applyBorder="1" applyAlignment="1">
      <alignment horizontal="right" vertical="center"/>
    </xf>
    <xf numFmtId="0" fontId="3" fillId="0" borderId="3" xfId="143" applyFont="1" applyFill="1" applyBorder="1" applyAlignment="1">
      <alignment horizontal="center" vertical="center" wrapText="1"/>
    </xf>
    <xf numFmtId="0" fontId="3" fillId="0" borderId="6" xfId="143" applyFont="1" applyFill="1" applyBorder="1" applyAlignment="1">
      <alignment horizontal="center" vertical="center" wrapText="1"/>
    </xf>
    <xf numFmtId="195" fontId="4" fillId="0" borderId="6" xfId="28" applyNumberFormat="1" applyFont="1" applyFill="1" applyBorder="1" applyAlignment="1" applyProtection="1">
      <alignment horizontal="right" vertical="center"/>
    </xf>
    <xf numFmtId="195" fontId="2" fillId="0" borderId="6" xfId="28" applyNumberFormat="1" applyFont="1" applyFill="1" applyBorder="1" applyAlignment="1" applyProtection="1">
      <alignment horizontal="right" vertical="center"/>
    </xf>
    <xf numFmtId="178" fontId="2" fillId="0" borderId="0" xfId="800" applyNumberFormat="1" applyFill="1" applyBorder="1" applyAlignment="1">
      <alignment vertical="center"/>
    </xf>
    <xf numFmtId="195" fontId="2" fillId="0" borderId="9" xfId="28" applyNumberFormat="1" applyFont="1" applyFill="1" applyBorder="1" applyAlignment="1" applyProtection="1">
      <alignment horizontal="right" vertical="center"/>
    </xf>
    <xf numFmtId="0" fontId="20" fillId="0" borderId="0" xfId="143" applyFont="1" applyFill="1" applyBorder="1" applyAlignment="1">
      <alignment vertical="top"/>
    </xf>
    <xf numFmtId="0" fontId="3" fillId="0" borderId="0" xfId="143" applyFont="1" applyFill="1" applyBorder="1" applyAlignment="1">
      <alignment vertical="center" wrapText="1"/>
    </xf>
    <xf numFmtId="0" fontId="2" fillId="0" borderId="0" xfId="143" applyFont="1" applyFill="1" applyBorder="1" applyAlignment="1">
      <alignment vertical="center"/>
    </xf>
    <xf numFmtId="196" fontId="2" fillId="0" borderId="0" xfId="143" applyNumberFormat="1" applyFont="1" applyFill="1" applyBorder="1" applyAlignment="1">
      <alignment vertical="center"/>
    </xf>
    <xf numFmtId="9" fontId="2" fillId="0" borderId="0" xfId="28" applyFont="1" applyFill="1" applyBorder="1" applyAlignment="1" applyProtection="1">
      <alignment vertical="center"/>
    </xf>
    <xf numFmtId="191" fontId="2" fillId="0" borderId="0" xfId="143" applyNumberFormat="1" applyFont="1" applyFill="1" applyBorder="1" applyAlignment="1">
      <alignment vertical="center"/>
    </xf>
    <xf numFmtId="0" fontId="5" fillId="0" borderId="0" xfId="143" applyFont="1" applyFill="1" applyBorder="1" applyAlignment="1">
      <alignment vertical="center"/>
    </xf>
    <xf numFmtId="0" fontId="6" fillId="0" borderId="0" xfId="143" applyFont="1" applyFill="1" applyBorder="1" applyAlignment="1">
      <alignment horizontal="center" vertical="top"/>
    </xf>
    <xf numFmtId="0" fontId="6" fillId="4" borderId="0" xfId="143" applyFont="1" applyFill="1" applyBorder="1" applyAlignment="1">
      <alignment horizontal="center" vertical="top"/>
    </xf>
    <xf numFmtId="9" fontId="6" fillId="0" borderId="0" xfId="28" applyFont="1" applyFill="1" applyBorder="1" applyAlignment="1" applyProtection="1">
      <alignment horizontal="center" vertical="top"/>
    </xf>
    <xf numFmtId="196" fontId="4" fillId="0" borderId="5" xfId="184" applyNumberFormat="1" applyFont="1" applyFill="1" applyBorder="1" applyAlignment="1">
      <alignment vertical="center"/>
    </xf>
    <xf numFmtId="195" fontId="4" fillId="0" borderId="5" xfId="28" applyNumberFormat="1" applyFont="1" applyFill="1" applyBorder="1" applyAlignment="1" applyProtection="1">
      <alignment vertical="center"/>
    </xf>
    <xf numFmtId="0" fontId="2" fillId="0" borderId="4" xfId="143" applyFont="1" applyFill="1" applyBorder="1" applyAlignment="1">
      <alignment horizontal="left" vertical="center" indent="1"/>
    </xf>
    <xf numFmtId="41" fontId="22" fillId="0" borderId="5" xfId="96" applyFont="1" applyBorder="1" applyAlignment="1">
      <alignment vertical="center"/>
    </xf>
    <xf numFmtId="195" fontId="2" fillId="0" borderId="5" xfId="28" applyNumberFormat="1" applyFont="1" applyFill="1" applyBorder="1" applyAlignment="1" applyProtection="1">
      <alignment vertical="center"/>
    </xf>
    <xf numFmtId="0" fontId="2" fillId="0" borderId="4" xfId="143" applyFont="1" applyFill="1" applyBorder="1" applyAlignment="1">
      <alignment vertical="center"/>
    </xf>
    <xf numFmtId="0" fontId="2" fillId="0" borderId="7" xfId="143" applyFont="1" applyFill="1" applyBorder="1" applyAlignment="1">
      <alignment vertical="center"/>
    </xf>
    <xf numFmtId="176" fontId="2" fillId="0" borderId="8" xfId="20" applyNumberFormat="1" applyFont="1" applyFill="1" applyBorder="1" applyAlignment="1">
      <alignment horizontal="right" vertical="center"/>
    </xf>
    <xf numFmtId="196" fontId="2" fillId="0" borderId="8" xfId="143" applyNumberFormat="1" applyFont="1" applyFill="1" applyBorder="1" applyAlignment="1">
      <alignment vertical="center"/>
    </xf>
    <xf numFmtId="195" fontId="2" fillId="0" borderId="8" xfId="28" applyNumberFormat="1" applyFont="1" applyFill="1" applyBorder="1" applyAlignment="1" applyProtection="1">
      <alignment vertical="center"/>
    </xf>
    <xf numFmtId="41" fontId="22" fillId="0" borderId="8" xfId="96" applyFont="1" applyBorder="1" applyAlignment="1">
      <alignment vertical="center"/>
    </xf>
    <xf numFmtId="191" fontId="2" fillId="0" borderId="0" xfId="143" applyNumberFormat="1" applyFont="1" applyFill="1" applyBorder="1" applyAlignment="1">
      <alignment horizontal="right" vertical="center"/>
    </xf>
    <xf numFmtId="195" fontId="4" fillId="0" borderId="6" xfId="28" applyNumberFormat="1" applyFont="1" applyFill="1" applyBorder="1" applyAlignment="1" applyProtection="1">
      <alignment vertical="center"/>
    </xf>
    <xf numFmtId="195" fontId="2" fillId="0" borderId="6" xfId="28" applyNumberFormat="1" applyFont="1" applyFill="1" applyBorder="1" applyAlignment="1" applyProtection="1">
      <alignment vertical="center"/>
    </xf>
    <xf numFmtId="10" fontId="2" fillId="0" borderId="9" xfId="28" applyNumberFormat="1" applyFont="1" applyFill="1" applyBorder="1" applyAlignment="1" applyProtection="1">
      <alignment vertical="center"/>
    </xf>
    <xf numFmtId="0" fontId="21" fillId="0" borderId="0" xfId="568" applyFont="1" applyFill="1">
      <alignment vertical="center"/>
    </xf>
    <xf numFmtId="176" fontId="2" fillId="0" borderId="0" xfId="471" applyNumberFormat="1" applyFont="1" applyFill="1" applyAlignment="1">
      <alignment vertical="center"/>
    </xf>
    <xf numFmtId="176" fontId="21" fillId="0" borderId="0" xfId="471" applyNumberFormat="1" applyFont="1" applyFill="1" applyAlignment="1">
      <alignment vertical="center"/>
    </xf>
    <xf numFmtId="0" fontId="5" fillId="0" borderId="0" xfId="568" applyFont="1" applyFill="1">
      <alignment vertical="center"/>
    </xf>
    <xf numFmtId="0" fontId="2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81" fontId="2" fillId="2" borderId="0" xfId="0" applyNumberFormat="1" applyFont="1" applyFill="1" applyAlignment="1">
      <alignment vertical="center"/>
    </xf>
    <xf numFmtId="181" fontId="2" fillId="0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24" fillId="5" borderId="16" xfId="0" applyFont="1" applyFill="1" applyBorder="1" applyAlignment="1">
      <alignment horizontal="left" vertical="center"/>
    </xf>
    <xf numFmtId="0" fontId="25" fillId="5" borderId="17" xfId="0" applyFont="1" applyFill="1" applyBorder="1" applyAlignment="1">
      <alignment horizontal="center" vertical="center"/>
    </xf>
    <xf numFmtId="196" fontId="24" fillId="5" borderId="17" xfId="0" applyNumberFormat="1" applyFont="1" applyFill="1" applyBorder="1" applyAlignment="1">
      <alignment horizontal="right" vertical="center"/>
    </xf>
    <xf numFmtId="9" fontId="24" fillId="5" borderId="17" xfId="0" applyNumberFormat="1" applyFont="1" applyFill="1" applyBorder="1" applyAlignment="1">
      <alignment vertical="center"/>
    </xf>
    <xf numFmtId="176" fontId="24" fillId="5" borderId="18" xfId="471" applyNumberFormat="1" applyFont="1" applyFill="1" applyBorder="1" applyAlignment="1">
      <alignment vertical="center"/>
    </xf>
    <xf numFmtId="0" fontId="24" fillId="6" borderId="19" xfId="0" applyFont="1" applyFill="1" applyBorder="1" applyAlignment="1">
      <alignment horizontal="left" vertical="center"/>
    </xf>
    <xf numFmtId="0" fontId="25" fillId="6" borderId="20" xfId="0" applyFont="1" applyFill="1" applyBorder="1" applyAlignment="1">
      <alignment horizontal="left" vertical="center"/>
    </xf>
    <xf numFmtId="196" fontId="24" fillId="6" borderId="20" xfId="0" applyNumberFormat="1" applyFont="1" applyFill="1" applyBorder="1" applyAlignment="1">
      <alignment horizontal="right" vertical="center"/>
    </xf>
    <xf numFmtId="9" fontId="24" fillId="6" borderId="20" xfId="0" applyNumberFormat="1" applyFont="1" applyFill="1" applyBorder="1" applyAlignment="1">
      <alignment vertical="center"/>
    </xf>
    <xf numFmtId="176" fontId="24" fillId="6" borderId="21" xfId="471" applyNumberFormat="1" applyFont="1" applyFill="1" applyBorder="1" applyAlignment="1">
      <alignment vertical="center"/>
    </xf>
    <xf numFmtId="0" fontId="24" fillId="0" borderId="19" xfId="0" applyFont="1" applyFill="1" applyBorder="1" applyAlignment="1">
      <alignment horizontal="left" vertical="center"/>
    </xf>
    <xf numFmtId="0" fontId="24" fillId="0" borderId="20" xfId="0" applyFont="1" applyFill="1" applyBorder="1" applyAlignment="1">
      <alignment horizontal="left" vertical="center"/>
    </xf>
    <xf numFmtId="196" fontId="24" fillId="0" borderId="20" xfId="0" applyNumberFormat="1" applyFont="1" applyFill="1" applyBorder="1" applyAlignment="1">
      <alignment horizontal="right" vertical="center"/>
    </xf>
    <xf numFmtId="196" fontId="24" fillId="0" borderId="20" xfId="471" applyNumberFormat="1" applyFont="1" applyFill="1" applyBorder="1" applyAlignment="1">
      <alignment vertical="center"/>
    </xf>
    <xf numFmtId="9" fontId="24" fillId="0" borderId="20" xfId="0" applyNumberFormat="1" applyFont="1" applyFill="1" applyBorder="1" applyAlignment="1">
      <alignment vertical="center"/>
    </xf>
    <xf numFmtId="176" fontId="24" fillId="0" borderId="21" xfId="471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horizontal="left" vertical="center"/>
    </xf>
    <xf numFmtId="0" fontId="24" fillId="0" borderId="23" xfId="0" applyFont="1" applyFill="1" applyBorder="1" applyAlignment="1">
      <alignment horizontal="left" vertical="center"/>
    </xf>
    <xf numFmtId="196" fontId="24" fillId="0" borderId="23" xfId="0" applyNumberFormat="1" applyFont="1" applyFill="1" applyBorder="1" applyAlignment="1">
      <alignment horizontal="right" vertical="center"/>
    </xf>
    <xf numFmtId="196" fontId="24" fillId="0" borderId="23" xfId="471" applyNumberFormat="1" applyFont="1" applyFill="1" applyBorder="1" applyAlignment="1">
      <alignment vertical="center"/>
    </xf>
    <xf numFmtId="9" fontId="24" fillId="0" borderId="23" xfId="0" applyNumberFormat="1" applyFont="1" applyFill="1" applyBorder="1" applyAlignment="1">
      <alignment vertical="center"/>
    </xf>
    <xf numFmtId="176" fontId="24" fillId="0" borderId="24" xfId="471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0" fontId="2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/>
    </xf>
    <xf numFmtId="0" fontId="25" fillId="7" borderId="5" xfId="0" applyFont="1" applyFill="1" applyBorder="1" applyAlignment="1">
      <alignment horizontal="center" vertical="center"/>
    </xf>
    <xf numFmtId="3" fontId="24" fillId="7" borderId="5" xfId="0" applyNumberFormat="1" applyFont="1" applyFill="1" applyBorder="1" applyAlignment="1">
      <alignment vertical="center"/>
    </xf>
    <xf numFmtId="9" fontId="24" fillId="7" borderId="5" xfId="0" applyNumberFormat="1" applyFont="1" applyFill="1" applyBorder="1" applyAlignment="1">
      <alignment vertical="center"/>
    </xf>
    <xf numFmtId="0" fontId="2" fillId="7" borderId="6" xfId="0" applyFont="1" applyFill="1" applyBorder="1" applyAlignment="1"/>
    <xf numFmtId="0" fontId="24" fillId="5" borderId="4" xfId="0" applyFont="1" applyFill="1" applyBorder="1" applyAlignment="1">
      <alignment horizontal="left" vertical="center"/>
    </xf>
    <xf numFmtId="0" fontId="25" fillId="5" borderId="5" xfId="0" applyFont="1" applyFill="1" applyBorder="1" applyAlignment="1">
      <alignment horizontal="left" vertical="center"/>
    </xf>
    <xf numFmtId="3" fontId="24" fillId="5" borderId="5" xfId="0" applyNumberFormat="1" applyFont="1" applyFill="1" applyBorder="1" applyAlignment="1">
      <alignment vertical="center"/>
    </xf>
    <xf numFmtId="9" fontId="24" fillId="5" borderId="5" xfId="0" applyNumberFormat="1" applyFont="1" applyFill="1" applyBorder="1" applyAlignment="1">
      <alignment vertical="center"/>
    </xf>
    <xf numFmtId="0" fontId="2" fillId="5" borderId="6" xfId="0" applyFont="1" applyFill="1" applyBorder="1" applyAlignment="1"/>
    <xf numFmtId="0" fontId="24" fillId="6" borderId="4" xfId="0" applyFont="1" applyFill="1" applyBorder="1" applyAlignment="1">
      <alignment horizontal="left" vertical="center"/>
    </xf>
    <xf numFmtId="0" fontId="25" fillId="6" borderId="5" xfId="0" applyFont="1" applyFill="1" applyBorder="1" applyAlignment="1">
      <alignment horizontal="left" vertical="center"/>
    </xf>
    <xf numFmtId="3" fontId="24" fillId="6" borderId="5" xfId="0" applyNumberFormat="1" applyFont="1" applyFill="1" applyBorder="1" applyAlignment="1">
      <alignment vertical="center"/>
    </xf>
    <xf numFmtId="9" fontId="24" fillId="6" borderId="5" xfId="0" applyNumberFormat="1" applyFont="1" applyFill="1" applyBorder="1" applyAlignment="1">
      <alignment vertical="center"/>
    </xf>
    <xf numFmtId="0" fontId="2" fillId="6" borderId="6" xfId="0" applyFont="1" applyFill="1" applyBorder="1" applyAlignment="1"/>
    <xf numFmtId="0" fontId="24" fillId="0" borderId="4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3" fontId="24" fillId="0" borderId="5" xfId="0" applyNumberFormat="1" applyFont="1" applyFill="1" applyBorder="1" applyAlignment="1">
      <alignment vertical="center"/>
    </xf>
    <xf numFmtId="9" fontId="24" fillId="0" borderId="5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7" fillId="0" borderId="4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/>
    </xf>
    <xf numFmtId="0" fontId="27" fillId="6" borderId="4" xfId="0" applyFont="1" applyFill="1" applyBorder="1" applyAlignment="1">
      <alignment horizontal="left" vertical="center"/>
    </xf>
    <xf numFmtId="0" fontId="28" fillId="6" borderId="5" xfId="0" applyFont="1" applyFill="1" applyBorder="1" applyAlignment="1">
      <alignment horizontal="left" vertical="center"/>
    </xf>
    <xf numFmtId="0" fontId="25" fillId="6" borderId="5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0" fontId="25" fillId="0" borderId="5" xfId="0" applyFont="1" applyFill="1" applyBorder="1" applyAlignment="1">
      <alignment horizontal="left" vertical="center"/>
    </xf>
    <xf numFmtId="0" fontId="24" fillId="0" borderId="7" xfId="0" applyFont="1" applyFill="1" applyBorder="1" applyAlignment="1">
      <alignment horizontal="left" vertical="center"/>
    </xf>
    <xf numFmtId="0" fontId="24" fillId="0" borderId="8" xfId="0" applyFont="1" applyFill="1" applyBorder="1" applyAlignment="1">
      <alignment horizontal="left" vertical="center"/>
    </xf>
    <xf numFmtId="3" fontId="24" fillId="0" borderId="8" xfId="0" applyNumberFormat="1" applyFont="1" applyFill="1" applyBorder="1" applyAlignment="1">
      <alignment vertical="center"/>
    </xf>
    <xf numFmtId="9" fontId="24" fillId="0" borderId="8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0" xfId="560"/>
    <xf numFmtId="0" fontId="2" fillId="0" borderId="0" xfId="560" applyFill="1"/>
    <xf numFmtId="195" fontId="2" fillId="0" borderId="0" xfId="28" applyNumberFormat="1" applyFont="1" applyFill="1" applyBorder="1" applyAlignment="1" applyProtection="1"/>
    <xf numFmtId="0" fontId="5" fillId="0" borderId="0" xfId="560" applyFont="1"/>
    <xf numFmtId="0" fontId="6" fillId="0" borderId="0" xfId="530" applyFont="1" applyAlignment="1">
      <alignment horizontal="center" vertical="center"/>
    </xf>
    <xf numFmtId="0" fontId="6" fillId="0" borderId="0" xfId="530" applyFont="1" applyFill="1" applyAlignment="1">
      <alignment horizontal="center" vertical="center"/>
    </xf>
    <xf numFmtId="0" fontId="2" fillId="0" borderId="0" xfId="560" applyFont="1" applyAlignment="1">
      <alignment vertical="center"/>
    </xf>
    <xf numFmtId="0" fontId="2" fillId="0" borderId="0" xfId="560" applyFont="1"/>
    <xf numFmtId="0" fontId="22" fillId="0" borderId="0" xfId="530" applyFont="1" applyFill="1"/>
    <xf numFmtId="0" fontId="22" fillId="0" borderId="0" xfId="530" applyFont="1"/>
    <xf numFmtId="0" fontId="22" fillId="0" borderId="25" xfId="530" applyFont="1" applyBorder="1" applyAlignment="1">
      <alignment horizontal="right" vertical="center"/>
    </xf>
    <xf numFmtId="0" fontId="29" fillId="0" borderId="1" xfId="530" applyFont="1" applyBorder="1" applyAlignment="1">
      <alignment horizontal="center" vertical="center"/>
    </xf>
    <xf numFmtId="0" fontId="29" fillId="0" borderId="2" xfId="530" applyFont="1" applyBorder="1" applyAlignment="1">
      <alignment horizontal="center" vertical="center" wrapText="1"/>
    </xf>
    <xf numFmtId="0" fontId="29" fillId="0" borderId="2" xfId="530" applyNumberFormat="1" applyFont="1" applyBorder="1" applyAlignment="1">
      <alignment horizontal="center" vertical="center" wrapText="1"/>
    </xf>
    <xf numFmtId="0" fontId="29" fillId="0" borderId="2" xfId="530" applyNumberFormat="1" applyFont="1" applyFill="1" applyBorder="1" applyAlignment="1">
      <alignment horizontal="center" vertical="center" wrapText="1"/>
    </xf>
    <xf numFmtId="0" fontId="3" fillId="0" borderId="2" xfId="530" applyFont="1" applyFill="1" applyBorder="1" applyAlignment="1">
      <alignment horizontal="center" vertical="center" wrapText="1"/>
    </xf>
    <xf numFmtId="196" fontId="3" fillId="0" borderId="2" xfId="143" applyNumberFormat="1" applyFont="1" applyFill="1" applyBorder="1" applyAlignment="1">
      <alignment horizontal="center" vertical="center" wrapText="1"/>
    </xf>
    <xf numFmtId="191" fontId="3" fillId="0" borderId="2" xfId="143" applyNumberFormat="1" applyFont="1" applyFill="1" applyBorder="1" applyAlignment="1">
      <alignment horizontal="center" vertical="center" wrapText="1"/>
    </xf>
    <xf numFmtId="0" fontId="3" fillId="0" borderId="4" xfId="530" applyFont="1" applyFill="1" applyBorder="1" applyAlignment="1">
      <alignment horizontal="center" vertical="center"/>
    </xf>
    <xf numFmtId="176" fontId="4" fillId="0" borderId="5" xfId="20" applyNumberFormat="1" applyFont="1" applyFill="1" applyBorder="1" applyAlignment="1" applyProtection="1">
      <alignment horizontal="right" vertical="center"/>
    </xf>
    <xf numFmtId="0" fontId="22" fillId="0" borderId="4" xfId="530" applyFont="1" applyFill="1" applyBorder="1" applyAlignment="1">
      <alignment horizontal="left" vertical="center"/>
    </xf>
    <xf numFmtId="176" fontId="22" fillId="0" borderId="5" xfId="20" applyNumberFormat="1" applyFont="1" applyFill="1" applyBorder="1" applyAlignment="1" applyProtection="1">
      <alignment horizontal="center" vertical="center"/>
    </xf>
    <xf numFmtId="176" fontId="22" fillId="0" borderId="5" xfId="20" applyNumberFormat="1" applyFont="1" applyFill="1" applyBorder="1" applyAlignment="1">
      <alignment vertical="center"/>
    </xf>
    <xf numFmtId="195" fontId="22" fillId="0" borderId="5" xfId="28" applyNumberFormat="1" applyFont="1" applyFill="1" applyBorder="1" applyAlignment="1">
      <alignment horizontal="right" vertical="center"/>
    </xf>
    <xf numFmtId="0" fontId="30" fillId="0" borderId="4" xfId="530" applyFont="1" applyFill="1" applyBorder="1" applyAlignment="1">
      <alignment horizontal="left" vertical="center"/>
    </xf>
    <xf numFmtId="176" fontId="30" fillId="0" borderId="5" xfId="20" applyNumberFormat="1" applyFont="1" applyFill="1" applyBorder="1" applyAlignment="1" applyProtection="1">
      <alignment horizontal="center" vertical="center"/>
    </xf>
    <xf numFmtId="176" fontId="2" fillId="2" borderId="5" xfId="20" applyNumberFormat="1" applyFont="1" applyFill="1" applyBorder="1" applyAlignment="1" applyProtection="1">
      <alignment horizontal="center" vertical="center"/>
    </xf>
    <xf numFmtId="176" fontId="2" fillId="0" borderId="5" xfId="20" applyNumberFormat="1" applyFont="1" applyFill="1" applyBorder="1" applyAlignment="1" applyProtection="1">
      <alignment horizontal="center" vertical="center"/>
    </xf>
    <xf numFmtId="0" fontId="31" fillId="0" borderId="4" xfId="530" applyFont="1" applyFill="1" applyBorder="1" applyAlignment="1">
      <alignment horizontal="left" vertical="center"/>
    </xf>
    <xf numFmtId="0" fontId="3" fillId="0" borderId="7" xfId="530" applyFont="1" applyFill="1" applyBorder="1" applyAlignment="1">
      <alignment horizontal="center" vertical="center"/>
    </xf>
    <xf numFmtId="176" fontId="4" fillId="0" borderId="8" xfId="20" applyNumberFormat="1" applyFont="1" applyFill="1" applyBorder="1" applyAlignment="1" applyProtection="1">
      <alignment horizontal="right" vertical="center"/>
    </xf>
    <xf numFmtId="195" fontId="6" fillId="0" borderId="0" xfId="28" applyNumberFormat="1" applyFont="1" applyFill="1" applyBorder="1" applyAlignment="1" applyProtection="1">
      <alignment horizontal="center" vertical="center"/>
    </xf>
    <xf numFmtId="195" fontId="22" fillId="0" borderId="25" xfId="28" applyNumberFormat="1" applyFont="1" applyFill="1" applyBorder="1" applyAlignment="1" applyProtection="1">
      <alignment horizontal="right" vertical="center"/>
    </xf>
    <xf numFmtId="191" fontId="3" fillId="0" borderId="3" xfId="143" applyNumberFormat="1" applyFont="1" applyFill="1" applyBorder="1" applyAlignment="1">
      <alignment horizontal="center" vertical="center" wrapText="1"/>
    </xf>
    <xf numFmtId="195" fontId="32" fillId="0" borderId="6" xfId="28" applyNumberFormat="1" applyFont="1" applyFill="1" applyBorder="1" applyAlignment="1" applyProtection="1">
      <alignment horizontal="right" vertical="center"/>
    </xf>
    <xf numFmtId="195" fontId="22" fillId="0" borderId="6" xfId="28" applyNumberFormat="1" applyFont="1" applyFill="1" applyBorder="1" applyAlignment="1" applyProtection="1">
      <alignment vertical="center"/>
    </xf>
    <xf numFmtId="195" fontId="32" fillId="0" borderId="9" xfId="28" applyNumberFormat="1" applyFont="1" applyFill="1" applyBorder="1" applyAlignment="1" applyProtection="1">
      <alignment horizontal="right" vertical="center"/>
    </xf>
    <xf numFmtId="0" fontId="20" fillId="0" borderId="0" xfId="143" applyFont="1" applyFill="1" applyAlignment="1">
      <alignment vertical="top"/>
    </xf>
    <xf numFmtId="0" fontId="0" fillId="0" borderId="0" xfId="143" applyFont="1" applyFill="1" applyAlignment="1">
      <alignment vertical="center" wrapText="1"/>
    </xf>
    <xf numFmtId="0" fontId="3" fillId="0" borderId="0" xfId="143" applyFont="1" applyFill="1" applyAlignment="1">
      <alignment vertical="center"/>
    </xf>
    <xf numFmtId="0" fontId="33" fillId="0" borderId="0" xfId="143" applyFont="1" applyFill="1" applyAlignment="1">
      <alignment vertical="center"/>
    </xf>
    <xf numFmtId="0" fontId="0" fillId="0" borderId="0" xfId="143" applyFont="1" applyFill="1" applyAlignment="1">
      <alignment vertical="center"/>
    </xf>
    <xf numFmtId="196" fontId="0" fillId="0" borderId="0" xfId="143" applyNumberFormat="1" applyFont="1" applyFill="1" applyAlignment="1">
      <alignment vertical="center"/>
    </xf>
    <xf numFmtId="191" fontId="0" fillId="0" borderId="0" xfId="143" applyNumberFormat="1" applyFont="1" applyFill="1" applyAlignment="1">
      <alignment vertical="center"/>
    </xf>
    <xf numFmtId="0" fontId="34" fillId="0" borderId="0" xfId="143" applyFont="1" applyFill="1" applyAlignment="1">
      <alignment vertical="center"/>
    </xf>
    <xf numFmtId="0" fontId="6" fillId="0" borderId="0" xfId="143" applyFont="1" applyFill="1" applyAlignment="1">
      <alignment horizontal="center" vertical="center"/>
    </xf>
    <xf numFmtId="0" fontId="35" fillId="0" borderId="0" xfId="143" applyFont="1" applyFill="1" applyAlignment="1">
      <alignment horizontal="center" vertical="center"/>
    </xf>
    <xf numFmtId="0" fontId="22" fillId="0" borderId="0" xfId="143" applyFont="1" applyFill="1" applyAlignment="1">
      <alignment vertical="center"/>
    </xf>
    <xf numFmtId="196" fontId="22" fillId="0" borderId="0" xfId="143" applyNumberFormat="1" applyFont="1" applyFill="1" applyAlignment="1">
      <alignment vertical="center"/>
    </xf>
    <xf numFmtId="191" fontId="22" fillId="0" borderId="0" xfId="143" applyNumberFormat="1" applyFont="1" applyFill="1" applyAlignment="1">
      <alignment horizontal="right" vertical="center"/>
    </xf>
    <xf numFmtId="0" fontId="3" fillId="0" borderId="1" xfId="143" applyFont="1" applyFill="1" applyBorder="1" applyAlignment="1">
      <alignment horizontal="centerContinuous" vertical="center" wrapText="1"/>
    </xf>
    <xf numFmtId="0" fontId="3" fillId="0" borderId="4" xfId="143" applyFont="1" applyFill="1" applyBorder="1" applyAlignment="1">
      <alignment horizontal="left" vertical="center" wrapText="1" indent="1"/>
    </xf>
    <xf numFmtId="196" fontId="22" fillId="0" borderId="5" xfId="143" applyNumberFormat="1" applyFont="1" applyFill="1" applyBorder="1" applyAlignment="1">
      <alignment horizontal="right" vertical="center"/>
    </xf>
    <xf numFmtId="195" fontId="22" fillId="0" borderId="5" xfId="184" applyNumberFormat="1" applyFont="1" applyFill="1" applyBorder="1" applyAlignment="1">
      <alignment vertical="center"/>
    </xf>
    <xf numFmtId="195" fontId="22" fillId="0" borderId="6" xfId="184" applyNumberFormat="1" applyFont="1" applyFill="1" applyBorder="1" applyAlignment="1">
      <alignment vertical="center"/>
    </xf>
    <xf numFmtId="0" fontId="3" fillId="0" borderId="4" xfId="143" applyFont="1" applyFill="1" applyBorder="1" applyAlignment="1">
      <alignment horizontal="left" vertical="center" indent="1"/>
    </xf>
    <xf numFmtId="0" fontId="22" fillId="0" borderId="4" xfId="143" applyFont="1" applyFill="1" applyBorder="1" applyAlignment="1">
      <alignment horizontal="left" vertical="center" indent="1"/>
    </xf>
    <xf numFmtId="196" fontId="22" fillId="0" borderId="5" xfId="184" applyNumberFormat="1" applyFont="1" applyFill="1" applyBorder="1" applyAlignment="1">
      <alignment horizontal="right" vertical="center"/>
    </xf>
    <xf numFmtId="0" fontId="31" fillId="0" borderId="4" xfId="143" applyFont="1" applyFill="1" applyBorder="1" applyAlignment="1">
      <alignment horizontal="left" vertical="center" indent="1"/>
    </xf>
    <xf numFmtId="0" fontId="22" fillId="0" borderId="7" xfId="143" applyFont="1" applyFill="1" applyBorder="1" applyAlignment="1">
      <alignment horizontal="left" vertical="center" indent="1"/>
    </xf>
    <xf numFmtId="196" fontId="22" fillId="0" borderId="8" xfId="184" applyNumberFormat="1" applyFont="1" applyFill="1" applyBorder="1" applyAlignment="1">
      <alignment horizontal="right" vertical="center"/>
    </xf>
    <xf numFmtId="195" fontId="22" fillId="0" borderId="8" xfId="184" applyNumberFormat="1" applyFont="1" applyFill="1" applyBorder="1" applyAlignment="1">
      <alignment vertical="center"/>
    </xf>
    <xf numFmtId="195" fontId="22" fillId="0" borderId="9" xfId="184" applyNumberFormat="1" applyFont="1" applyFill="1" applyBorder="1" applyAlignment="1">
      <alignment vertical="center"/>
    </xf>
    <xf numFmtId="196" fontId="20" fillId="0" borderId="0" xfId="143" applyNumberFormat="1" applyFont="1" applyFill="1" applyAlignment="1">
      <alignment vertical="top"/>
    </xf>
    <xf numFmtId="196" fontId="0" fillId="0" borderId="0" xfId="143" applyNumberFormat="1" applyFont="1" applyFill="1" applyAlignment="1">
      <alignment horizontal="right" vertical="center"/>
    </xf>
    <xf numFmtId="196" fontId="0" fillId="0" borderId="0" xfId="143" applyNumberFormat="1" applyFont="1" applyFill="1" applyAlignment="1">
      <alignment vertical="center" wrapText="1"/>
    </xf>
    <xf numFmtId="195" fontId="3" fillId="0" borderId="0" xfId="143" applyNumberFormat="1" applyFont="1" applyFill="1" applyAlignment="1">
      <alignment vertical="center"/>
    </xf>
    <xf numFmtId="196" fontId="3" fillId="0" borderId="0" xfId="143" applyNumberFormat="1" applyFont="1" applyFill="1" applyAlignment="1">
      <alignment vertical="center"/>
    </xf>
    <xf numFmtId="196" fontId="33" fillId="0" borderId="0" xfId="143" applyNumberFormat="1" applyFont="1" applyFill="1" applyAlignment="1">
      <alignment vertical="center"/>
    </xf>
    <xf numFmtId="0" fontId="2" fillId="0" borderId="0" xfId="793" applyFont="1"/>
    <xf numFmtId="0" fontId="5" fillId="0" borderId="0" xfId="793" applyFont="1"/>
    <xf numFmtId="0" fontId="9" fillId="0" borderId="0" xfId="793" applyFont="1"/>
    <xf numFmtId="0" fontId="36" fillId="0" borderId="0" xfId="793" applyFont="1" applyAlignment="1">
      <alignment horizontal="center" wrapText="1"/>
    </xf>
    <xf numFmtId="57" fontId="37" fillId="0" borderId="0" xfId="793" applyNumberFormat="1" applyFont="1" applyAlignment="1">
      <alignment horizontal="center"/>
    </xf>
    <xf numFmtId="0" fontId="9" fillId="0" borderId="0" xfId="793" applyFont="1" applyAlignment="1">
      <alignment horizontal="left" vertical="center" wrapText="1"/>
    </xf>
  </cellXfs>
  <cellStyles count="843">
    <cellStyle name="常规" xfId="0" builtinId="0"/>
    <cellStyle name="差_gdp" xfId="1"/>
    <cellStyle name="货币[0]" xfId="2" builtinId="7"/>
    <cellStyle name="20% - 强调文字颜色 3" xfId="3" builtinId="38"/>
    <cellStyle name="差_行政公检法测算_民生政策最低支出需求" xfId="4"/>
    <cellStyle name="输入" xfId="5" builtinId="20"/>
    <cellStyle name="差_30云南_1" xfId="6"/>
    <cellStyle name="货币" xfId="7" builtinId="4"/>
    <cellStyle name="差_一般预算支出口径剔除表" xfId="8"/>
    <cellStyle name="差_30云南_1_财力性转移支付2010年预算参考数" xfId="9"/>
    <cellStyle name="好_34青海" xfId="10"/>
    <cellStyle name="好_人员工资和公用经费3" xfId="11"/>
    <cellStyle name="Accent2 - 40%" xfId="12"/>
    <cellStyle name="千位分隔[0]" xfId="13" builtinId="6"/>
    <cellStyle name="差_县市旗测算20080508" xfId="14"/>
    <cellStyle name="40% - 强调文字颜色 3" xfId="15" builtinId="39"/>
    <cellStyle name="计算 2" xfId="16"/>
    <cellStyle name="好_分析缺口率_财力性转移支付2010年预算参考数" xfId="17"/>
    <cellStyle name="差" xfId="18" builtinId="27"/>
    <cellStyle name="差_市辖区测算-新科目（20080626）" xfId="19"/>
    <cellStyle name="千位分隔" xfId="20" builtinId="3"/>
    <cellStyle name="差_缺口县区测算(财政部标准)" xfId="21"/>
    <cellStyle name="超链接" xfId="22" builtinId="8"/>
    <cellStyle name="Accent2 - 60%" xfId="23"/>
    <cellStyle name="60% - 强调文字颜色 3" xfId="24" builtinId="40"/>
    <cellStyle name="好_其他部门(按照总人口测算）—20080416_不含人员经费系数_财力性转移支付2010年预算参考数" xfId="25"/>
    <cellStyle name="好_34青海_1_财力性转移支付2010年预算参考数" xfId="26"/>
    <cellStyle name="差_行政（人员）_民生政策最低支出需求" xfId="27"/>
    <cellStyle name="百分比" xfId="28" builtinId="5"/>
    <cellStyle name="好_县市旗测算20080508_县市旗测算-新科目（含人口规模效应）" xfId="29"/>
    <cellStyle name="已访问的超链接" xfId="30" builtinId="9"/>
    <cellStyle name="注释" xfId="31" builtinId="10"/>
    <cellStyle name="常规 6" xfId="32"/>
    <cellStyle name="差_安徽 缺口县区测算(地方填报)1_财力性转移支付2010年预算参考数" xfId="33"/>
    <cellStyle name="好_行政(燃修费)_财力性转移支付2010年预算参考数" xfId="34"/>
    <cellStyle name="60% - 强调文字颜色 2" xfId="35" builtinId="36"/>
    <cellStyle name="好_行政（人员）_民生政策最低支出需求_财力性转移支付2010年预算参考数" xfId="36"/>
    <cellStyle name="好_行政公检法测算_民生政策最低支出需求" xfId="37"/>
    <cellStyle name="标题 4" xfId="38" builtinId="19"/>
    <cellStyle name="好_教育(按照总人口测算）—20080416_不含人员经费系数_财力性转移支付2010年预算参考数" xfId="39"/>
    <cellStyle name="好_人员工资和公用经费" xfId="40"/>
    <cellStyle name="警告文本" xfId="41" builtinId="11"/>
    <cellStyle name="标题" xfId="42" builtinId="15"/>
    <cellStyle name="差_2006年28四川" xfId="43"/>
    <cellStyle name="解释性文本" xfId="44" builtinId="53"/>
    <cellStyle name="标题 1" xfId="45" builtinId="16"/>
    <cellStyle name="差_测算结果汇总_财力性转移支付2010年预算参考数" xfId="46"/>
    <cellStyle name="百分比 4" xfId="47"/>
    <cellStyle name="标题 2" xfId="48" builtinId="17"/>
    <cellStyle name="百分比 5" xfId="49"/>
    <cellStyle name="差_核定人数下发表" xfId="50"/>
    <cellStyle name="差_农林水和城市维护标准支出20080505－县区合计_财力性转移支付2010年预算参考数" xfId="51"/>
    <cellStyle name="好_Book2_财力性转移支付2010年预算参考数" xfId="52"/>
    <cellStyle name="差_测算结果_财力性转移支付2010年预算参考数" xfId="53"/>
    <cellStyle name="60% - 强调文字颜色 1" xfId="54" builtinId="32"/>
    <cellStyle name="标题 3" xfId="55" builtinId="18"/>
    <cellStyle name="好_汇总表_财力性转移支付2010年预算参考数" xfId="56"/>
    <cellStyle name="好_危改资金测算_财力性转移支付2010年预算参考数" xfId="57"/>
    <cellStyle name="60% - 强调文字颜色 4" xfId="58" builtinId="44"/>
    <cellStyle name="输出" xfId="59" builtinId="21"/>
    <cellStyle name="常规 26" xfId="60"/>
    <cellStyle name="Input" xfId="61"/>
    <cellStyle name="计算" xfId="62" builtinId="22"/>
    <cellStyle name="40% - 强调文字颜色 4 2" xfId="63"/>
    <cellStyle name="检查单元格" xfId="64" builtinId="23"/>
    <cellStyle name="差_2007一般预算支出口径剔除表" xfId="65"/>
    <cellStyle name="好_青海 缺口县区测算(地方填报)_财力性转移支付2010年预算参考数" xfId="66"/>
    <cellStyle name="20% - 强调文字颜色 6" xfId="67" builtinId="50"/>
    <cellStyle name="Currency [0]" xfId="68"/>
    <cellStyle name="好_县市旗测算-新科目（20080626）_不含人员经费系数_财力性转移支付2010年预算参考数" xfId="69"/>
    <cellStyle name="强调文字颜色 2" xfId="70" builtinId="33"/>
    <cellStyle name="好_数据--基础数据--预算组--2015年人代会预算部分--2015.01.20--人代会前第6稿--按姚局意见改--调市级项级明细" xfId="71"/>
    <cellStyle name="链接单元格" xfId="72" builtinId="24"/>
    <cellStyle name="好_28四川_财力性转移支付2010年预算参考数" xfId="73"/>
    <cellStyle name="汇总" xfId="74" builtinId="25"/>
    <cellStyle name="好_云南 缺口县区测算(地方填报)" xfId="75"/>
    <cellStyle name="差_Book2" xfId="76"/>
    <cellStyle name="好" xfId="77" builtinId="26"/>
    <cellStyle name="好_市辖区测算-新科目（20080626）_财力性转移支付2010年预算参考数" xfId="78"/>
    <cellStyle name="差_平邑_财力性转移支付2010年预算参考数" xfId="79"/>
    <cellStyle name="差_教育(按照总人口测算）—20080416_县市旗测算-新科目（含人口规模效应）_财力性转移支付2010年预算参考数" xfId="80"/>
    <cellStyle name="Heading 3" xfId="81"/>
    <cellStyle name="千位[0]_(人代会用)" xfId="82"/>
    <cellStyle name="适中" xfId="83" builtinId="28"/>
    <cellStyle name="20% - 强调文字颜色 5" xfId="84" builtinId="46"/>
    <cellStyle name="强调文字颜色 1" xfId="85" builtinId="29"/>
    <cellStyle name="差_行政（人员）_县市旗测算-新科目（含人口规模效应）" xfId="86"/>
    <cellStyle name="20% - 强调文字颜色 1" xfId="87" builtinId="30"/>
    <cellStyle name="40% - 强调文字颜色 1" xfId="88" builtinId="31"/>
    <cellStyle name="差_县市旗测算-新科目（20080626）_不含人员经费系数" xfId="89"/>
    <cellStyle name="20% - 强调文字颜色 2" xfId="90" builtinId="34"/>
    <cellStyle name="好_同德_财力性转移支付2010年预算参考数" xfId="91"/>
    <cellStyle name="好_市辖区测算20080510_县市旗测算-新科目（含人口规模效应）_财力性转移支付2010年预算参考数" xfId="92"/>
    <cellStyle name="输出 2" xfId="93"/>
    <cellStyle name="好_gdp" xfId="94"/>
    <cellStyle name="40% - 强调文字颜色 2" xfId="95" builtinId="35"/>
    <cellStyle name="千位分隔[0] 2" xfId="96"/>
    <cellStyle name="差_教育(按照总人口测算）—20080416_不含人员经费系数_财力性转移支付2010年预算参考数" xfId="97"/>
    <cellStyle name="强调文字颜色 3" xfId="98" builtinId="37"/>
    <cellStyle name="千位分隔[0] 3" xfId="99"/>
    <cellStyle name="好_卫生(按照总人口测算）—20080416_县市旗测算-新科目（含人口规模效应）_财力性转移支付2010年预算参考数" xfId="100"/>
    <cellStyle name="强调文字颜色 4" xfId="101" builtinId="41"/>
    <cellStyle name="差_其他部门(按照总人口测算）—20080416_不含人员经费系数_财力性转移支付2010年预算参考数" xfId="102"/>
    <cellStyle name="差_2006年34青海_财力性转移支付2010年预算参考数" xfId="103"/>
    <cellStyle name="20% - 强调文字颜色 4" xfId="104" builtinId="42"/>
    <cellStyle name="好_其他部门(按照总人口测算）—20080416_县市旗测算-新科目（含人口规模效应）_财力性转移支付2010年预算参考数" xfId="105"/>
    <cellStyle name="40% - 强调文字颜色 4" xfId="106" builtinId="43"/>
    <cellStyle name="强调文字颜色 5" xfId="107" builtinId="45"/>
    <cellStyle name="差_行政公检法测算_县市旗测算-新科目（含人口规模效应）" xfId="108"/>
    <cellStyle name="40% - 强调文字颜色 5" xfId="109" builtinId="47"/>
    <cellStyle name="差_行政(燃修费)_民生政策最低支出需求" xfId="110"/>
    <cellStyle name="60% - 强调文字颜色 5" xfId="111" builtinId="48"/>
    <cellStyle name="差_2006年全省财力计算表（中央、决算）" xfId="112"/>
    <cellStyle name="差_市辖区测算20080510_民生政策最低支出需求_财力性转移支付2010年预算参考数" xfId="113"/>
    <cellStyle name="差_分县成本差异系数_民生政策最低支出需求_财力性转移支付2010年预算参考数" xfId="114"/>
    <cellStyle name="强调文字颜色 6" xfId="115" builtinId="49"/>
    <cellStyle name="好_成本差异系数" xfId="116"/>
    <cellStyle name="差_2_财力性转移支付2010年预算参考数" xfId="117"/>
    <cellStyle name="适中 2" xfId="118"/>
    <cellStyle name="好_22湖南_财力性转移支付2010年预算参考数" xfId="119"/>
    <cellStyle name="40% - 强调文字颜色 6" xfId="120" builtinId="51"/>
    <cellStyle name="60% - 强调文字颜色 6" xfId="121" builtinId="52"/>
    <cellStyle name="差_市辖区测算-新科目（20080626）_民生政策最低支出需求_财力性转移支付2010年预算参考数" xfId="122"/>
    <cellStyle name="差_第五部分(才淼、饶永宏）" xfId="123"/>
    <cellStyle name="常规 25" xfId="124"/>
    <cellStyle name="差_2006年水利统计指标统计表_财力性转移支付2010年预算参考数" xfId="125"/>
    <cellStyle name="千分位_ 白土" xfId="126"/>
    <cellStyle name="好_汇总表4_财力性转移支付2010年预算参考数" xfId="127"/>
    <cellStyle name="常规 4 2" xfId="128"/>
    <cellStyle name="好_市辖区测算-新科目（20080626）_不含人员经费系数_财力性转移支付2010年预算参考数" xfId="129"/>
    <cellStyle name="标题 4 2" xfId="130"/>
    <cellStyle name="千位分隔 3" xfId="131"/>
    <cellStyle name="好_社保处下达区县2015年指标（第二批）" xfId="132"/>
    <cellStyle name="好_县市旗测算20080508_不含人员经费系数_财力性转移支付2010年预算参考数" xfId="133"/>
    <cellStyle name="常规 5" xfId="134"/>
    <cellStyle name="差_34青海_财力性转移支付2010年预算参考数" xfId="135"/>
    <cellStyle name="60% - 强调文字颜色 2 2" xfId="136"/>
    <cellStyle name="差_文体广播事业(按照总人口测算）—20080416_民生政策最低支出需求_财力性转移支付2010年预算参考数" xfId="137"/>
    <cellStyle name="好_成本差异系数（含人口规模）" xfId="138"/>
    <cellStyle name="差_行政公检法测算_县市旗测算-新科目（含人口规模效应）_财力性转移支付2010年预算参考数" xfId="139"/>
    <cellStyle name="表标题" xfId="140"/>
    <cellStyle name="差_丽江汇总" xfId="141"/>
    <cellStyle name="差_行政（人员）_民生政策最低支出需求_财力性转移支付2010年预算参考数" xfId="142"/>
    <cellStyle name="常规_（修改后）新科目人代会报表---印刷稿5.8" xfId="143"/>
    <cellStyle name="好_文体广播事业(按照总人口测算）—20080416_民生政策最低支出需求" xfId="144"/>
    <cellStyle name="差_行政（人员）" xfId="145"/>
    <cellStyle name="Currency_1995" xfId="146"/>
    <cellStyle name="差_河南 缺口县区测算(地方填报白)" xfId="147"/>
    <cellStyle name="差_2016年科目0114" xfId="148"/>
    <cellStyle name="好_14安徽_财力性转移支付2010年预算参考数" xfId="149"/>
    <cellStyle name="差_28四川" xfId="150"/>
    <cellStyle name="好_文体广播事业(按照总人口测算）—20080416" xfId="151"/>
    <cellStyle name="差_卫生部门_财力性转移支付2010年预算参考数" xfId="152"/>
    <cellStyle name="好_03昭通" xfId="153"/>
    <cellStyle name="差_自行调整差异系数顺序_财力性转移支付2010年预算参考数" xfId="154"/>
    <cellStyle name="Heading 2" xfId="155"/>
    <cellStyle name="20% - 强调文字颜色 3 2" xfId="156"/>
    <cellStyle name="好_5334_2006年迪庆县级财政报表附表" xfId="157"/>
    <cellStyle name="差_2006年27重庆" xfId="158"/>
    <cellStyle name="好_县市旗测算20080508_财力性转移支付2010年预算参考数" xfId="159"/>
    <cellStyle name="好_丽江汇总" xfId="160"/>
    <cellStyle name="差_县市旗测算-新科目（20080627）_民生政策最低支出需求" xfId="161"/>
    <cellStyle name="Accent4 - 60%" xfId="162"/>
    <cellStyle name="好_行政(燃修费)" xfId="163"/>
    <cellStyle name="差_安徽 缺口县区测算(地方填报)1" xfId="164"/>
    <cellStyle name="好_县市旗测算-新科目（20080626）_县市旗测算-新科目（含人口规模效应）" xfId="165"/>
    <cellStyle name="差_2007年一般预算支出剔除_财力性转移支付2010年预算参考数" xfId="166"/>
    <cellStyle name="好_2008年全省汇总收支计算表_财力性转移支付2010年预算参考数" xfId="167"/>
    <cellStyle name="差_县区合并测算20080423(按照各省比重）_不含人员经费系数" xfId="168"/>
    <cellStyle name="Normal_#10-Headcount" xfId="169"/>
    <cellStyle name="好_Book1_财力性转移支付2010年预算参考数" xfId="170"/>
    <cellStyle name="好_人员工资和公用经费_财力性转移支付2010年预算参考数" xfId="171"/>
    <cellStyle name="千位_(人代会用)" xfId="172"/>
    <cellStyle name="好_教育(按照总人口测算）—20080416_不含人员经费系数" xfId="173"/>
    <cellStyle name="好_530623_2006年县级财政报表附表" xfId="174"/>
    <cellStyle name="差_22湖南" xfId="175"/>
    <cellStyle name="差_不含人员经费系数" xfId="176"/>
    <cellStyle name="好_卫生部门" xfId="177"/>
    <cellStyle name="差_其他部门(按照总人口测算）—20080416_县市旗测算-新科目（含人口规模效应）" xfId="178"/>
    <cellStyle name="好_教育(按照总人口测算）—20080416_民生政策最低支出需求_财力性转移支付2010年预算参考数" xfId="179"/>
    <cellStyle name="好_缺口县区测算_财力性转移支付2010年预算参考数" xfId="180"/>
    <cellStyle name="后继超级链接" xfId="181"/>
    <cellStyle name="差_县区合并测算20080423(按照各省比重）_县市旗测算-新科目（含人口规模效应）_财力性转移支付2010年预算参考数" xfId="182"/>
    <cellStyle name="Accent5" xfId="183"/>
    <cellStyle name="常规_2006年支出预算表（2006-02-24）最最后稿" xfId="184"/>
    <cellStyle name="差_云南 缺口县区测算(地方填报)" xfId="185"/>
    <cellStyle name="差_汇总表_财力性转移支付2010年预算参考数" xfId="186"/>
    <cellStyle name="40% - Accent3" xfId="187"/>
    <cellStyle name="好_县区合并测算20080423(按照各省比重）" xfId="188"/>
    <cellStyle name="常规 11 2" xfId="189"/>
    <cellStyle name="好_县区合并测算20080423(按照各省比重）_民生政策最低支出需求" xfId="190"/>
    <cellStyle name="输入 2" xfId="191"/>
    <cellStyle name="差_行政(燃修费)_县市旗测算-新科目（含人口规模效应）" xfId="192"/>
    <cellStyle name="差_03昭通" xfId="193"/>
    <cellStyle name="差_行政公检法测算_不含人员经费系数_财力性转移支付2010年预算参考数" xfId="194"/>
    <cellStyle name="差_行政公检法测算_不含人员经费系数" xfId="195"/>
    <cellStyle name="常规 4_2008年横排表0721" xfId="196"/>
    <cellStyle name="40% - 强调文字颜色 6 2" xfId="197"/>
    <cellStyle name="好_2006年27重庆" xfId="198"/>
    <cellStyle name="注释 2" xfId="199"/>
    <cellStyle name="常规 14" xfId="200"/>
    <cellStyle name="好_安徽 缺口县区测算(地方填报)1" xfId="201"/>
    <cellStyle name="差_财政供养人员_财力性转移支付2010年预算参考数" xfId="202"/>
    <cellStyle name="差_其他部门(按照总人口测算）—20080416_民生政策最低支出需求_财力性转移支付2010年预算参考数" xfId="203"/>
    <cellStyle name="好_09黑龙江" xfId="204"/>
    <cellStyle name="钎霖_4岿角利" xfId="205"/>
    <cellStyle name="60% - Accent6" xfId="206"/>
    <cellStyle name="好_检验表" xfId="207"/>
    <cellStyle name="差_云南 缺口县区测算(地方填报)_财力性转移支付2010年预算参考数" xfId="208"/>
    <cellStyle name="好_县区合并测算20080423(按照各省比重）_财力性转移支付2010年预算参考数" xfId="209"/>
    <cellStyle name="差_县市旗测算-新科目（20080626）_民生政策最低支出需求_财力性转移支付2010年预算参考数" xfId="210"/>
    <cellStyle name="差_市辖区测算-新科目（20080626）_县市旗测算-新科目（含人口规模效应）" xfId="211"/>
    <cellStyle name="差_缺口县区测算" xfId="212"/>
    <cellStyle name="20% - 强调文字颜色 5 2" xfId="213"/>
    <cellStyle name="콤마_BOILER-CO1" xfId="214"/>
    <cellStyle name="好_30云南_1" xfId="215"/>
    <cellStyle name="差_530623_2006年县级财政报表附表" xfId="216"/>
    <cellStyle name="常规_表二---电子版" xfId="217"/>
    <cellStyle name="Calculation" xfId="218"/>
    <cellStyle name="Output" xfId="219"/>
    <cellStyle name="好_不含人员经费系数" xfId="220"/>
    <cellStyle name="好_报表" xfId="221"/>
    <cellStyle name="常规_2015年社会保险基金预算草案表样（报人大）" xfId="222"/>
    <cellStyle name="差_行政（人员）_县市旗测算-新科目（含人口规模效应）_财力性转移支付2010年预算参考数" xfId="223"/>
    <cellStyle name="好_缺口县区测算(按核定人数)" xfId="224"/>
    <cellStyle name="好_2006年28四川_财力性转移支付2010年预算参考数" xfId="225"/>
    <cellStyle name="差_核定人数对比" xfId="226"/>
    <cellStyle name="표준_0N-HANDLING " xfId="227"/>
    <cellStyle name="常规 12" xfId="228"/>
    <cellStyle name="差_2006年28四川_财力性转移支付2010年预算参考数" xfId="229"/>
    <cellStyle name="Accent5 - 60%" xfId="230"/>
    <cellStyle name="好_农林水和城市维护标准支出20080505－县区合计_县市旗测算-新科目（含人口规模效应）" xfId="231"/>
    <cellStyle name="60% - 强调文字颜色 3 2" xfId="232"/>
    <cellStyle name="好_民生政策最低支出需求" xfId="233"/>
    <cellStyle name="好_卫生(按照总人口测算）—20080416_不含人员经费系数_财力性转移支付2010年预算参考数" xfId="234"/>
    <cellStyle name="强调文字颜色 5 2" xfId="235"/>
    <cellStyle name="60% - 强调文字颜色 1 2" xfId="236"/>
    <cellStyle name="콤마 [0]_BOILER-CO1" xfId="237"/>
    <cellStyle name="好_2008年预计支出与2007年对比" xfId="238"/>
    <cellStyle name="好_市辖区测算-新科目（20080626）_县市旗测算-新科目（含人口规模效应）_财力性转移支付2010年预算参考数" xfId="239"/>
    <cellStyle name="好_县市旗测算-新科目（20080627）_财力性转移支付2010年预算参考数" xfId="240"/>
    <cellStyle name="Heading 4" xfId="241"/>
    <cellStyle name="差_县市旗测算20080508_不含人员经费系数" xfId="242"/>
    <cellStyle name="好_其他部门(按照总人口测算）—20080416_县市旗测算-新科目（含人口规模效应）" xfId="243"/>
    <cellStyle name="常规 3" xfId="244"/>
    <cellStyle name="20% - 强调文字颜色 4 2" xfId="245"/>
    <cellStyle name="差_09黑龙江_财力性转移支付2010年预算参考数" xfId="246"/>
    <cellStyle name="千位分隔 5" xfId="247"/>
    <cellStyle name="归盒啦_95" xfId="248"/>
    <cellStyle name="Linked Cell" xfId="249"/>
    <cellStyle name="检查单元格 2" xfId="250"/>
    <cellStyle name="好_2006年34青海_财力性转移支付2010年预算参考数" xfId="251"/>
    <cellStyle name="好_行政(燃修费)_民生政策最低支出需求" xfId="252"/>
    <cellStyle name="常规 13" xfId="253"/>
    <cellStyle name="Currency1" xfId="254"/>
    <cellStyle name="差_一般预算支出口径剔除表_财力性转移支付2010年预算参考数" xfId="255"/>
    <cellStyle name="差_缺口县区测算(按2007支出增长25%测算)_财力性转移支付2010年预算参考数" xfId="256"/>
    <cellStyle name="常规_2014-09-26-关于我市全口径预算编制情况的报告（附表）" xfId="257"/>
    <cellStyle name="差_文体广播部门" xfId="258"/>
    <cellStyle name="好_M01-2(州市补助收入)" xfId="259"/>
    <cellStyle name="好_卫生(按照总人口测算）—20080416_不含人员经费系数" xfId="260"/>
    <cellStyle name="好_卫生(按照总人口测算）—20080416_县市旗测算-新科目（含人口规模效应）" xfId="261"/>
    <cellStyle name="差_2006年34青海" xfId="262"/>
    <cellStyle name="差_其他部门(按照总人口测算）—20080416_不含人员经费系数" xfId="263"/>
    <cellStyle name="差_2006年22湖南" xfId="264"/>
    <cellStyle name="好_县区合并测算20080421_县市旗测算-新科目（含人口规模效应）_财力性转移支付2010年预算参考数" xfId="265"/>
    <cellStyle name="好_分县成本差异系数_民生政策最低支出需求" xfId="266"/>
    <cellStyle name="好_县区合并测算20080423(按照各省比重）_不含人员经费系数" xfId="267"/>
    <cellStyle name="好_成本差异系数_财力性转移支付2010年预算参考数" xfId="268"/>
    <cellStyle name="好_分县成本差异系数_财力性转移支付2010年预算参考数" xfId="269"/>
    <cellStyle name="好_其他部门(按照总人口测算）—20080416" xfId="270"/>
    <cellStyle name="好_农林水和城市维护标准支出20080505－县区合计_财力性转移支付2010年预算参考数" xfId="271"/>
    <cellStyle name="差_成本差异系数（含人口规模）" xfId="272"/>
    <cellStyle name="好_2016年科目0114" xfId="273"/>
    <cellStyle name="超级链接" xfId="274"/>
    <cellStyle name="20% - 强调文字颜色 2 2" xfId="275"/>
    <cellStyle name="差_县区合并测算20080423(按照各省比重）_民生政策最低支出需求_财力性转移支付2010年预算参考数" xfId="276"/>
    <cellStyle name="好_文体广播事业(按照总人口测算）—20080416_不含人员经费系数_财力性转移支付2010年预算参考数" xfId="277"/>
    <cellStyle name="好_1110洱源县_财力性转移支付2010年预算参考数" xfId="278"/>
    <cellStyle name="差_行政（人员）_不含人员经费系数" xfId="279"/>
    <cellStyle name="好_行政(燃修费)_不含人员经费系数" xfId="280"/>
    <cellStyle name="差_文体广播事业(按照总人口测算）—20080416_民生政策最低支出需求" xfId="281"/>
    <cellStyle name="强调文字颜色 2 2" xfId="282"/>
    <cellStyle name="差_34青海" xfId="283"/>
    <cellStyle name="好_县市旗测算20080508_不含人员经费系数" xfId="284"/>
    <cellStyle name="好_教育(按照总人口测算）—20080416_县市旗测算-新科目（含人口规模效应）" xfId="285"/>
    <cellStyle name="标题 1 2" xfId="286"/>
    <cellStyle name="好_城建部门" xfId="287"/>
    <cellStyle name="汇总 2" xfId="288"/>
    <cellStyle name="60% - Accent1" xfId="289"/>
    <cellStyle name="强调 2" xfId="290"/>
    <cellStyle name="货币 2" xfId="291"/>
    <cellStyle name="差_其他部门(按照总人口测算）—20080416_财力性转移支付2010年预算参考数" xfId="292"/>
    <cellStyle name="差_0605石屏县" xfId="293"/>
    <cellStyle name="好_缺口县区测算（11.13）" xfId="294"/>
    <cellStyle name="差_缺口县区测算（11.13）_财力性转移支付2010年预算参考数" xfId="295"/>
    <cellStyle name="Total" xfId="296"/>
    <cellStyle name="好_农林水和城市维护标准支出20080505－县区合计_不含人员经费系数" xfId="297"/>
    <cellStyle name="好_附表" xfId="298"/>
    <cellStyle name="好_教育(按照总人口测算）—20080416_财力性转移支付2010年预算参考数" xfId="299"/>
    <cellStyle name="常规 7" xfId="300"/>
    <cellStyle name="差_09黑龙江" xfId="301"/>
    <cellStyle name="数字" xfId="302"/>
    <cellStyle name="好_30云南_1_财力性转移支付2010年预算参考数" xfId="303"/>
    <cellStyle name="Accent4 - 20%" xfId="304"/>
    <cellStyle name="好_行政（人员）_不含人员经费系数" xfId="305"/>
    <cellStyle name="好_县区合并测算20080421_财力性转移支付2010年预算参考数" xfId="306"/>
    <cellStyle name="Accent6 - 40%" xfId="307"/>
    <cellStyle name="差_07临沂" xfId="308"/>
    <cellStyle name="常规_046-2010年土地出让金、四项收费、新增地全年预计---------------- 2" xfId="309"/>
    <cellStyle name="好_县区合并测算20080421_不含人员经费系数" xfId="310"/>
    <cellStyle name="差_分县成本差异系数_财力性转移支付2010年预算参考数" xfId="311"/>
    <cellStyle name="差_市辖区测算20080510_财力性转移支付2010年预算参考数" xfId="312"/>
    <cellStyle name="好_Book1" xfId="313"/>
    <cellStyle name="差_人员工资和公用经费3_财力性转移支付2010年预算参考数" xfId="314"/>
    <cellStyle name="好_汇总-县级财政报表附表" xfId="315"/>
    <cellStyle name="差_0502通海县" xfId="316"/>
    <cellStyle name="差_文体广播事业(按照总人口测算）—20080416" xfId="317"/>
    <cellStyle name="好_教育(按照总人口测算）—20080416_民生政策最低支出需求" xfId="318"/>
    <cellStyle name="好_缺口县区测算" xfId="319"/>
    <cellStyle name="差_14安徽_财力性转移支付2010年预算参考数" xfId="320"/>
    <cellStyle name="好_00省级(打印)" xfId="321"/>
    <cellStyle name="差_云南省2008年转移支付测算——州市本级考核部分及政策性测算_财力性转移支付2010年预算参考数" xfId="322"/>
    <cellStyle name="好_总人口" xfId="323"/>
    <cellStyle name="好_河南 缺口县区测算(地方填报)" xfId="324"/>
    <cellStyle name="差_2015年社会保险基金预算草案表样（报人大）" xfId="325"/>
    <cellStyle name="好_2006年28四川" xfId="326"/>
    <cellStyle name="霓付 [0]_ +Foil &amp; -FOIL &amp; PAPER" xfId="327"/>
    <cellStyle name="好_核定人数对比" xfId="328"/>
    <cellStyle name="常规_（20091202）人代会附表-表样 2 2 2" xfId="329"/>
    <cellStyle name="差_县市旗测算20080508_县市旗测算-新科目（含人口规模效应）" xfId="330"/>
    <cellStyle name="好_县区合并测算20080421" xfId="331"/>
    <cellStyle name="差_成本差异系数（含人口规模）_财力性转移支付2010年预算参考数" xfId="332"/>
    <cellStyle name="差_05潍坊" xfId="333"/>
    <cellStyle name="好_河南 缺口县区测算(地方填报白)" xfId="334"/>
    <cellStyle name="好_市辖区测算20080510_民生政策最低支出需求" xfId="335"/>
    <cellStyle name="差_青海 缺口县区测算(地方填报)" xfId="336"/>
    <cellStyle name="好_第一部分：综合全" xfId="337"/>
    <cellStyle name="标题 5" xfId="338"/>
    <cellStyle name="差_2007年收支情况及2008年收支预计表(汇总表)" xfId="339"/>
    <cellStyle name="好_县市旗测算-新科目（20080626）_县市旗测算-新科目（含人口规模效应）_财力性转移支付2010年预算参考数" xfId="340"/>
    <cellStyle name="差_2008计算资料（8月5）" xfId="341"/>
    <cellStyle name="no dec" xfId="342"/>
    <cellStyle name="差_30云南" xfId="343"/>
    <cellStyle name="差_文体广播事业(按照总人口测算）—20080416_财力性转移支付2010年预算参考数" xfId="344"/>
    <cellStyle name="差_农林水和城市维护标准支出20080505－县区合计_县市旗测算-新科目（含人口规模效应）" xfId="345"/>
    <cellStyle name="标题 3 2" xfId="346"/>
    <cellStyle name="差_农林水和城市维护标准支出20080505－县区合计_不含人员经费系数" xfId="347"/>
    <cellStyle name="差_总人口" xfId="348"/>
    <cellStyle name="差_山东省民生支出标准" xfId="349"/>
    <cellStyle name="常规 18" xfId="350"/>
    <cellStyle name="好_2006年全省财力计算表（中央、决算）" xfId="351"/>
    <cellStyle name="好_测算结果_财力性转移支付2010年预算参考数" xfId="352"/>
    <cellStyle name="好_2007一般预算支出口径剔除表_财力性转移支付2010年预算参考数" xfId="353"/>
    <cellStyle name="差_教育(按照总人口测算）—20080416" xfId="354"/>
    <cellStyle name="好_分县成本差异系数_不含人员经费系数" xfId="355"/>
    <cellStyle name="差_2016人代会附表（2015-9-11）（姚局）-财经委" xfId="356"/>
    <cellStyle name="好_市辖区测算20080510_民生政策最低支出需求_财力性转移支付2010年预算参考数" xfId="357"/>
    <cellStyle name="好_河南 缺口县区测算(地方填报白)_财力性转移支付2010年预算参考数" xfId="358"/>
    <cellStyle name="ColLevel_0" xfId="359"/>
    <cellStyle name="好_不含人员经费系数_财力性转移支付2010年预算参考数" xfId="360"/>
    <cellStyle name="Accent5 - 40%" xfId="361"/>
    <cellStyle name="好_县市旗测算-新科目（20080627）_民生政策最低支出需求" xfId="362"/>
    <cellStyle name="千分位[0]_ 白土" xfId="363"/>
    <cellStyle name="差_11大理_财力性转移支付2010年预算参考数" xfId="364"/>
    <cellStyle name="差_2008年一般预算支出预计" xfId="365"/>
    <cellStyle name="好_市辖区测算-新科目（20080626）_县市旗测算-新科目（含人口规模效应）" xfId="366"/>
    <cellStyle name="好_县市旗测算-新科目（20080627）" xfId="367"/>
    <cellStyle name="好_2008年一般预算支出预计" xfId="368"/>
    <cellStyle name="RowLevel_0" xfId="369"/>
    <cellStyle name="好_2007年收支情况及2008年收支预计表(汇总表)" xfId="370"/>
    <cellStyle name="差_县市旗测算-新科目（20080627）_不含人员经费系数_财力性转移支付2010年预算参考数" xfId="371"/>
    <cellStyle name="差_卫生(按照总人口测算）—20080416_不含人员经费系数" xfId="372"/>
    <cellStyle name="差_汇总_财力性转移支付2010年预算参考数" xfId="373"/>
    <cellStyle name="好_一般预算支出口径剔除表" xfId="374"/>
    <cellStyle name="差_汇总" xfId="375"/>
    <cellStyle name="好_一般预算支出口径剔除表_财力性转移支付2010年预算参考数" xfId="376"/>
    <cellStyle name="差_卫生(按照总人口测算）—20080416_不含人员经费系数_财力性转移支付2010年预算参考数" xfId="377"/>
    <cellStyle name="好_09黑龙江_财力性转移支付2010年预算参考数" xfId="378"/>
    <cellStyle name="差_自行调整差异系数顺序" xfId="379"/>
    <cellStyle name="20% - Accent4" xfId="380"/>
    <cellStyle name="差_2006年水利统计指标统计表" xfId="381"/>
    <cellStyle name="20% - Accent1" xfId="382"/>
    <cellStyle name="Accent1 - 20%" xfId="383"/>
    <cellStyle name="40% - 强调文字颜色 3 2" xfId="384"/>
    <cellStyle name="Header1" xfId="385"/>
    <cellStyle name="差_1" xfId="386"/>
    <cellStyle name="好_农林水和城市维护标准支出20080505－县区合计_不含人员经费系数_财力性转移支付2010年预算参考数" xfId="387"/>
    <cellStyle name="好_附表_财力性转移支付2010年预算参考数" xfId="388"/>
    <cellStyle name="差_教育(按照总人口测算）—20080416_民生政策最低支出需求_财力性转移支付2010年预算参考数" xfId="389"/>
    <cellStyle name="好_市辖区测算-新科目（20080626）_不含人员经费系数" xfId="390"/>
    <cellStyle name="好_汇总表提前告知区县" xfId="391"/>
    <cellStyle name="千位分隔 2" xfId="392"/>
    <cellStyle name="好_分县成本差异系数" xfId="393"/>
    <cellStyle name="comma zerodec" xfId="394"/>
    <cellStyle name="통화_BOILER-CO1" xfId="395"/>
    <cellStyle name="好_12滨州_财力性转移支付2010年预算参考数" xfId="396"/>
    <cellStyle name="差_县区合并测算20080423(按照各省比重）_县市旗测算-新科目（含人口规模效应）" xfId="397"/>
    <cellStyle name="差_同德_财力性转移支付2010年预算参考数" xfId="398"/>
    <cellStyle name="常规_2016人代会附表（2015-9-11）（姚局）-财经委 2" xfId="399"/>
    <cellStyle name="Neutral" xfId="400"/>
    <cellStyle name="60% - 强调文字颜色 4 2" xfId="401"/>
    <cellStyle name="好_05潍坊" xfId="402"/>
    <cellStyle name="好_2007一般预算支出口径剔除表" xfId="403"/>
    <cellStyle name="好_34青海_1" xfId="404"/>
    <cellStyle name="好_其他部门(按照总人口测算）—20080416_不含人员经费系数" xfId="405"/>
    <cellStyle name="常规 7 2" xfId="406"/>
    <cellStyle name="好_Book2" xfId="407"/>
    <cellStyle name="强调文字颜色 6 2" xfId="408"/>
    <cellStyle name="好_2_财力性转移支付2010年预算参考数" xfId="409"/>
    <cellStyle name="差_其他部门(按照总人口测算）—20080416_县市旗测算-新科目（含人口规模效应）_财力性转移支付2010年预算参考数" xfId="410"/>
    <cellStyle name="好_县市旗测算-新科目（20080626）_民生政策最低支出需求" xfId="411"/>
    <cellStyle name="差_2006年30云南" xfId="412"/>
    <cellStyle name="20% - Accent6" xfId="413"/>
    <cellStyle name="好_2006年水利统计指标统计表" xfId="414"/>
    <cellStyle name="好_缺口县区测算(按2007支出增长25%测算)" xfId="415"/>
    <cellStyle name="Calc Currency (0)" xfId="416"/>
    <cellStyle name="常规_（修改后）新科目人代会报表---印刷稿5.8 3" xfId="417"/>
    <cellStyle name="差_2008年预计支出与2007年对比" xfId="418"/>
    <cellStyle name="链接单元格 2" xfId="419"/>
    <cellStyle name="差_20河南_财力性转移支付2010年预算参考数" xfId="420"/>
    <cellStyle name="好_县区合并测算20080423(按照各省比重）_不含人员经费系数_财力性转移支付2010年预算参考数" xfId="421"/>
    <cellStyle name="Bad" xfId="422"/>
    <cellStyle name="好_2008计算资料（8月5）" xfId="423"/>
    <cellStyle name="强调 1" xfId="424"/>
    <cellStyle name="差_2007年一般预算支出剔除" xfId="425"/>
    <cellStyle name="好_2008年全省汇总收支计算表" xfId="426"/>
    <cellStyle name="差_14安徽" xfId="427"/>
    <cellStyle name="差_云南省2008年转移支付测算——州市本级考核部分及政策性测算" xfId="428"/>
    <cellStyle name="好_市辖区测算20080510_县市旗测算-新科目（含人口规模效应）" xfId="429"/>
    <cellStyle name="好_同德" xfId="430"/>
    <cellStyle name="20% - 强调文字颜色 6 2" xfId="431"/>
    <cellStyle name="好_测算结果" xfId="432"/>
    <cellStyle name="好_分县成本差异系数_民生政策最低支出需求_财力性转移支付2010年预算参考数" xfId="433"/>
    <cellStyle name="Note" xfId="434"/>
    <cellStyle name="差_M01-2(州市补助收入)" xfId="435"/>
    <cellStyle name="差_其他部门(按照总人口测算）—20080416" xfId="436"/>
    <cellStyle name="통화 [0]_BOILER-CO1" xfId="437"/>
    <cellStyle name="未定义" xfId="438"/>
    <cellStyle name="好_卫生(按照总人口测算）—20080416_民生政策最低支出需求" xfId="439"/>
    <cellStyle name="?鹎%U龡&amp;H齲_x0001_C铣_x0014__x0007__x0001__x0001_" xfId="440"/>
    <cellStyle name="好_核定人数对比_财力性转移支付2010年预算参考数" xfId="441"/>
    <cellStyle name="差_缺口县区测算(按核定人数)" xfId="442"/>
    <cellStyle name="好_行政(燃修费)_民生政策最低支出需求_财力性转移支付2010年预算参考数" xfId="443"/>
    <cellStyle name="好_2" xfId="444"/>
    <cellStyle name="好_2006年22湖南_财力性转移支付2010年预算参考数" xfId="445"/>
    <cellStyle name="好_缺口县区测算（11.13）_财力性转移支付2010年预算参考数" xfId="446"/>
    <cellStyle name="差_0605石屏县_财力性转移支付2010年预算参考数" xfId="447"/>
    <cellStyle name="好_33甘肃" xfId="448"/>
    <cellStyle name="好_县区合并测算20080421_民生政策最低支出需求_财力性转移支付2010年预算参考数" xfId="449"/>
    <cellStyle name="好_县区合并测算20080421_民生政策最低支出需求" xfId="450"/>
    <cellStyle name="差_青海 缺口县区测算(地方填报)_财力性转移支付2010年预算参考数" xfId="451"/>
    <cellStyle name="好_2006年34青海" xfId="452"/>
    <cellStyle name="Accent3 - 40%" xfId="453"/>
    <cellStyle name="Accent3 - 20%" xfId="454"/>
    <cellStyle name="好_农林水和城市维护标准支出20080505－县区合计_民生政策最低支出需求_财力性转移支付2010年预算参考数" xfId="455"/>
    <cellStyle name="好_2006年30云南" xfId="456"/>
    <cellStyle name="60% - Accent2" xfId="457"/>
    <cellStyle name="强调 3" xfId="458"/>
    <cellStyle name="差_市辖区测算20080510_县市旗测算-新科目（含人口规模效应）_财力性转移支付2010年预算参考数" xfId="459"/>
    <cellStyle name="差_分县成本差异系数_不含人员经费系数_财力性转移支付2010年预算参考数" xfId="460"/>
    <cellStyle name="差_市辖区测算20080510_不含人员经费系数_财力性转移支付2010年预算参考数" xfId="461"/>
    <cellStyle name="好_行政公检法测算_县市旗测算-新科目（含人口规模效应）_财力性转移支付2010年预算参考数" xfId="462"/>
    <cellStyle name="20% - Accent3" xfId="463"/>
    <cellStyle name="差_县市旗测算-新科目（20080626）_民生政策最低支出需求" xfId="464"/>
    <cellStyle name="好_县市旗测算-新科目（20080627）_民生政策最低支出需求_财力性转移支付2010年预算参考数" xfId="465"/>
    <cellStyle name="差_不含人员经费系数_财力性转移支付2010年预算参考数" xfId="466"/>
    <cellStyle name="40% - Accent2" xfId="467"/>
    <cellStyle name="好_卫生部门_财力性转移支付2010年预算参考数" xfId="468"/>
    <cellStyle name="千位分季_新建 Microsoft Excel 工作表" xfId="469"/>
    <cellStyle name="好_民生政策最低支出需求_财力性转移支付2010年预算参考数" xfId="470"/>
    <cellStyle name="千位分隔 4" xfId="471"/>
    <cellStyle name="差_33甘肃" xfId="472"/>
    <cellStyle name="差_Book1_财力性转移支付2010年预算参考数" xfId="473"/>
    <cellStyle name="差_平邑" xfId="474"/>
    <cellStyle name="好_市辖区测算-新科目（20080626）" xfId="475"/>
    <cellStyle name="好_2008年支出核定" xfId="476"/>
    <cellStyle name="差_缺口县区测算(按核定人数)_财力性转移支付2010年预算参考数" xfId="477"/>
    <cellStyle name="Percent_laroux" xfId="478"/>
    <cellStyle name="好_教育(按照总人口测算）—20080416" xfId="479"/>
    <cellStyle name="Accent5 - 20%" xfId="480"/>
    <cellStyle name="差_县市旗测算-新科目（20080627）_不含人员经费系数" xfId="481"/>
    <cellStyle name="好_07临沂" xfId="482"/>
    <cellStyle name="差_卫生(按照总人口测算）—20080416_财力性转移支付2010年预算参考数" xfId="483"/>
    <cellStyle name="Accent2 - 20%" xfId="484"/>
    <cellStyle name="好_行政（人员）_县市旗测算-新科目（含人口规模效应）" xfId="485"/>
    <cellStyle name="好_行政（人员）_财力性转移支付2010年预算参考数" xfId="486"/>
    <cellStyle name="Check Cell" xfId="487"/>
    <cellStyle name="常规 20" xfId="488"/>
    <cellStyle name="常规 15" xfId="489"/>
    <cellStyle name="Accent6" xfId="490"/>
    <cellStyle name="常规 24" xfId="491"/>
    <cellStyle name="常规 19" xfId="492"/>
    <cellStyle name="Accent1_2006年33甘肃" xfId="493"/>
    <cellStyle name="好_农林水和城市维护标准支出20080505－县区合计_县市旗测算-新科目（含人口规模效应）_财力性转移支付2010年预算参考数" xfId="494"/>
    <cellStyle name="差_人员工资和公用经费3" xfId="495"/>
    <cellStyle name="Accent3_2006年33甘肃" xfId="496"/>
    <cellStyle name="差_县市旗测算20080508_县市旗测算-新科目（含人口规模效应）_财力性转移支付2010年预算参考数" xfId="497"/>
    <cellStyle name="好 2" xfId="498"/>
    <cellStyle name="20% - 强调文字颜色 1 2" xfId="499"/>
    <cellStyle name="差_县区合并测算20080421_民生政策最低支出需求" xfId="500"/>
    <cellStyle name="差_县市旗测算-新科目（20080627）_县市旗测算-新科目（含人口规模效应）" xfId="501"/>
    <cellStyle name="好_县市旗测算20080508" xfId="502"/>
    <cellStyle name="Comma [0]" xfId="503"/>
    <cellStyle name="差_27重庆_财力性转移支付2010年预算参考数" xfId="504"/>
    <cellStyle name="Accent3 - 60%" xfId="505"/>
    <cellStyle name="差_县市旗测算-新科目（20080627）" xfId="506"/>
    <cellStyle name="好_自行调整差异系数顺序" xfId="507"/>
    <cellStyle name="好_河南 缺口县区测算(地方填报)_财力性转移支付2010年预算参考数" xfId="508"/>
    <cellStyle name="差_00省级(打印)" xfId="509"/>
    <cellStyle name="差_2006年27重庆_财力性转移支付2010年预算参考数" xfId="510"/>
    <cellStyle name="差 2" xfId="511"/>
    <cellStyle name="差_教育(按照总人口测算）—20080416_不含人员经费系数" xfId="512"/>
    <cellStyle name="差_缺口县区测算(财政部标准)_财力性转移支付2010年预算参考数" xfId="513"/>
    <cellStyle name="差_县区合并测算20080421_不含人员经费系数_财力性转移支付2010年预算参考数" xfId="514"/>
    <cellStyle name="差_县区合并测算20080423(按照各省比重）" xfId="515"/>
    <cellStyle name="Accent2" xfId="516"/>
    <cellStyle name="常规 2 3" xfId="517"/>
    <cellStyle name="好_安徽 缺口县区测算(地方填报)1_财力性转移支付2010年预算参考数" xfId="518"/>
    <cellStyle name="差_农林水和城市维护标准支出20080505－县区合计_不含人员经费系数_财力性转移支付2010年预算参考数" xfId="519"/>
    <cellStyle name="差_总人口_财力性转移支付2010年预算参考数" xfId="520"/>
    <cellStyle name="差_山东省民生支出标准_财力性转移支付2010年预算参考数" xfId="521"/>
    <cellStyle name="好_2016人代会附表（2015-9-11）（姚局）-财经委" xfId="522"/>
    <cellStyle name="好_财政供养人员_财力性转移支付2010年预算参考数" xfId="523"/>
    <cellStyle name="Title" xfId="524"/>
    <cellStyle name="好_县区合并测算20080423(按照各省比重）_县市旗测算-新科目（含人口规模效应）" xfId="525"/>
    <cellStyle name="好_2006年27重庆_财力性转移支付2010年预算参考数" xfId="526"/>
    <cellStyle name="强调文字颜色 4 2" xfId="527"/>
    <cellStyle name="60% - Accent5" xfId="528"/>
    <cellStyle name="好_行政(燃修费)_县市旗测算-新科目（含人口规模效应）" xfId="529"/>
    <cellStyle name="常规_副本_b2fbae4tjuo9t5agjmnhh7dlb2f0fc4u7v0p30c9h2f2ekc8jqj10_" xfId="530"/>
    <cellStyle name="Grey" xfId="531"/>
    <cellStyle name="好_2006年水利统计指标统计表_财力性转移支付2010年预算参考数" xfId="532"/>
    <cellStyle name="警告文本 2" xfId="533"/>
    <cellStyle name="40% - Accent5" xfId="534"/>
    <cellStyle name="好_危改资金测算" xfId="535"/>
    <cellStyle name="好_12滨州" xfId="536"/>
    <cellStyle name="好_青海 缺口县区测算(地方填报)" xfId="537"/>
    <cellStyle name="差_县市旗测算-新科目（20080626）_财力性转移支付2010年预算参考数" xfId="538"/>
    <cellStyle name="差_县区合并测算20080421_财力性转移支付2010年预算参考数" xfId="539"/>
    <cellStyle name="差_汇总表4_财力性转移支付2010年预算参考数" xfId="540"/>
    <cellStyle name="好_30云南" xfId="541"/>
    <cellStyle name="差_分析缺口率" xfId="542"/>
    <cellStyle name="Heading 1" xfId="543"/>
    <cellStyle name="Header2" xfId="544"/>
    <cellStyle name="百分比 2" xfId="545"/>
    <cellStyle name="差_12滨州_财力性转移支付2010年预算参考数" xfId="546"/>
    <cellStyle name="好_教育(按照总人口测算）—20080416_县市旗测算-新科目（含人口规模效应）_财力性转移支付2010年预算参考数" xfId="547"/>
    <cellStyle name="好_分析缺口率" xfId="548"/>
    <cellStyle name="好_检验表（调整后）" xfId="549"/>
    <cellStyle name="差_县市旗测算-新科目（20080626）_县市旗测算-新科目（含人口规模效应）_财力性转移支付2010年预算参考数" xfId="550"/>
    <cellStyle name="百分比 3" xfId="551"/>
    <cellStyle name="20% - Accent5" xfId="552"/>
    <cellStyle name="好_11大理_财力性转移支付2010年预算参考数" xfId="553"/>
    <cellStyle name="好_核定人数下发表_财力性转移支付2010年预算参考数" xfId="554"/>
    <cellStyle name="解释性文本 2" xfId="555"/>
    <cellStyle name="好_农林水和城市维护标准支出20080505－县区合计_民生政策最低支出需求" xfId="556"/>
    <cellStyle name="好_行政（人员）_不含人员经费系数_财力性转移支付2010年预算参考数" xfId="557"/>
    <cellStyle name="Accent2_2006年33甘肃" xfId="558"/>
    <cellStyle name="Good" xfId="559"/>
    <cellStyle name="常规 10" xfId="560"/>
    <cellStyle name="好_成本差异系数（含人口规模）_财力性转移支付2010年预算参考数" xfId="561"/>
    <cellStyle name="差_分县成本差异系数_民生政策最低支出需求" xfId="562"/>
    <cellStyle name="差_市辖区测算20080510_民生政策最低支出需求" xfId="563"/>
    <cellStyle name="Fixed" xfId="564"/>
    <cellStyle name="差_文体广播事业(按照总人口测算）—20080416_不含人员经费系数" xfId="565"/>
    <cellStyle name="Input_20121229 提供执行转移支付" xfId="566"/>
    <cellStyle name="好_行政(燃修费)_不含人员经费系数_财力性转移支付2010年预算参考数" xfId="567"/>
    <cellStyle name="常规_（20091202）人代会附表-表样 2" xfId="568"/>
    <cellStyle name="好_0605石屏县_财力性转移支付2010年预算参考数" xfId="569"/>
    <cellStyle name="差_卫生(按照总人口测算）—20080416_民生政策最低支出需求_财力性转移支付2010年预算参考数" xfId="570"/>
    <cellStyle name="好_市辖区测算20080510_不含人员经费系数" xfId="571"/>
    <cellStyle name="好_汇总表4" xfId="572"/>
    <cellStyle name="好_28四川" xfId="573"/>
    <cellStyle name="好_2008年支出调整_财力性转移支付2010年预算参考数" xfId="574"/>
    <cellStyle name="好_2015年社会保险基金预算草案表样（报人大）" xfId="575"/>
    <cellStyle name="好_县市旗测算-新科目（20080626）_民生政策最低支出需求_财力性转移支付2010年预算参考数" xfId="576"/>
    <cellStyle name="好_分县成本差异系数_不含人员经费系数_财力性转移支付2010年预算参考数" xfId="577"/>
    <cellStyle name="差_教育(按照总人口测算）—20080416_民生政策最低支出需求" xfId="578"/>
    <cellStyle name="常规 11_财力性转移支付2009年预算参考数" xfId="579"/>
    <cellStyle name="好_文体广播部门" xfId="580"/>
    <cellStyle name="好_文体广播事业(按照总人口测算）—20080416_县市旗测算-新科目（含人口规模效应）_财力性转移支付2010年预算参考数" xfId="581"/>
    <cellStyle name="好_第五部分(才淼、饶永宏）" xfId="582"/>
    <cellStyle name="好_汇总_财力性转移支付2010年预算参考数" xfId="583"/>
    <cellStyle name="好_山东省民生支出标准_财力性转移支付2010年预算参考数" xfId="584"/>
    <cellStyle name="好_市辖区测算20080510" xfId="585"/>
    <cellStyle name="好_市辖区测算20080510_财力性转移支付2010年预算参考数" xfId="586"/>
    <cellStyle name="常规 3 2 2 2" xfId="587"/>
    <cellStyle name="好_其他部门(按照总人口测算）—20080416_民生政策最低支出需求_财力性转移支付2010年预算参考数" xfId="588"/>
    <cellStyle name="好_卫生(按照总人口测算）—20080416_民生政策最低支出需求_财力性转移支付2010年预算参考数" xfId="589"/>
    <cellStyle name="差_5334_2006年迪庆县级财政报表附表" xfId="590"/>
    <cellStyle name="差_卫生(按照总人口测算）—20080416_县市旗测算-新科目（含人口规模效应）" xfId="591"/>
    <cellStyle name="_ET_STYLE_NoName_00_" xfId="592"/>
    <cellStyle name="好_缺口县区测算(按核定人数)_财力性转移支付2010年预算参考数" xfId="593"/>
    <cellStyle name="好_卫生(按照总人口测算）—20080416_财力性转移支付2010年预算参考数" xfId="594"/>
    <cellStyle name="好_市辖区测算20080510_不含人员经费系数_财力性转移支付2010年预算参考数" xfId="595"/>
    <cellStyle name="差_卫生部门" xfId="596"/>
    <cellStyle name="好_2007年一般预算支出剔除" xfId="597"/>
    <cellStyle name="差_2" xfId="598"/>
    <cellStyle name="好_行政（人员）" xfId="599"/>
    <cellStyle name="好_人员工资和公用经费3_财力性转移支付2010年预算参考数" xfId="600"/>
    <cellStyle name="差_27重庆" xfId="601"/>
    <cellStyle name="好_2007年一般预算支出剔除_财力性转移支付2010年预算参考数" xfId="602"/>
    <cellStyle name="HEADING2" xfId="603"/>
    <cellStyle name="好_其他部门(按照总人口测算）—20080416_财力性转移支付2010年预算参考数" xfId="604"/>
    <cellStyle name="差_人员工资和公用经费" xfId="605"/>
    <cellStyle name="差_民生政策最低支出需求" xfId="606"/>
    <cellStyle name="Accent6 - 60%" xfId="607"/>
    <cellStyle name="差_市辖区测算-新科目（20080626）_民生政策最低支出需求" xfId="608"/>
    <cellStyle name="差_22湖南_财力性转移支付2010年预算参考数" xfId="609"/>
    <cellStyle name="差_测算结果汇总" xfId="610"/>
    <cellStyle name="样式 1" xfId="611"/>
    <cellStyle name="Date" xfId="612"/>
    <cellStyle name="差_人员工资和公用经费2_财力性转移支付2010年预算参考数" xfId="613"/>
    <cellStyle name="差_农林水和城市维护标准支出20080505－县区合计_民生政策最低支出需求_财力性转移支付2010年预算参考数" xfId="614"/>
    <cellStyle name="常规 2 2" xfId="615"/>
    <cellStyle name="Comma_1995" xfId="616"/>
    <cellStyle name="差_同德" xfId="617"/>
    <cellStyle name="差_行政公检法测算_财力性转移支付2010年预算参考数" xfId="618"/>
    <cellStyle name="强调文字颜色 1 2" xfId="619"/>
    <cellStyle name="Explanatory Text" xfId="620"/>
    <cellStyle name="好_行政公检法测算_不含人员经费系数_财力性转移支付2010年预算参考数" xfId="621"/>
    <cellStyle name="好_汇总" xfId="622"/>
    <cellStyle name="好_县市旗测算-新科目（20080626）_财力性转移支付2010年预算参考数" xfId="623"/>
    <cellStyle name="好_核定人数下发表" xfId="624"/>
    <cellStyle name="强调文字颜色 3 2" xfId="625"/>
    <cellStyle name="好_农林水和城市维护标准支出20080505－县区合计" xfId="626"/>
    <cellStyle name="40% - 强调文字颜色 2 2" xfId="627"/>
    <cellStyle name="好_财政供养人员" xfId="628"/>
    <cellStyle name="好_人员工资和公用经费2_财力性转移支付2010年预算参考数" xfId="629"/>
    <cellStyle name="好_重点民生支出需求测算表社保（农村低保）081112" xfId="630"/>
    <cellStyle name="好_县市旗测算-新科目（20080627）_不含人员经费系数_财力性转移支付2010年预算参考数" xfId="631"/>
    <cellStyle name="好_云南省2008年转移支付测算——州市本级考核部分及政策性测算" xfId="632"/>
    <cellStyle name="好_县市旗测算-新科目（20080627）_县市旗测算-新科目（含人口规模效应）_财力性转移支付2010年预算参考数" xfId="633"/>
    <cellStyle name="好_11大理" xfId="634"/>
    <cellStyle name="60% - Accent4" xfId="635"/>
    <cellStyle name="差_县区合并测算20080421_县市旗测算-新科目（含人口规模效应）_财力性转移支付2010年预算参考数" xfId="636"/>
    <cellStyle name="好_行政公检法测算_县市旗测算-新科目（含人口规模效应）" xfId="637"/>
    <cellStyle name="好_缺口县区测算(财政部标准)_财力性转移支付2010年预算参考数" xfId="638"/>
    <cellStyle name="60% - 强调文字颜色 5 2" xfId="639"/>
    <cellStyle name="好_1_财力性转移支付2010年预算参考数" xfId="640"/>
    <cellStyle name="Accent1" xfId="641"/>
    <cellStyle name="差_2006年22湖南_财力性转移支付2010年预算参考数" xfId="642"/>
    <cellStyle name="40% - Accent6" xfId="643"/>
    <cellStyle name="好_行政公检法测算_财力性转移支付2010年预算参考数" xfId="644"/>
    <cellStyle name="Accent1 - 40%" xfId="645"/>
    <cellStyle name="20% - Accent2" xfId="646"/>
    <cellStyle name="Norma,_laroux_4_营业在建 (2)_E21" xfId="647"/>
    <cellStyle name="差_文体广播事业(按照总人口测算）—20080416_县市旗测算-新科目（含人口规模效应）" xfId="648"/>
    <cellStyle name="好_缺口县区测算(按2007支出增长25%测算)_财力性转移支付2010年预算参考数" xfId="649"/>
    <cellStyle name="差_文体广播事业(按照总人口测算）—20080416_不含人员经费系数_财力性转移支付2010年预算参考数" xfId="650"/>
    <cellStyle name="好_行政(燃修费)_县市旗测算-新科目（含人口规模效应）_财力性转移支付2010年预算参考数" xfId="651"/>
    <cellStyle name="差_行政公检法测算_民生政策最低支出需求_财力性转移支付2010年预算参考数" xfId="652"/>
    <cellStyle name="好_县市旗测算20080508_民生政策最低支出需求" xfId="653"/>
    <cellStyle name="好_行政公检法测算_不含人员经费系数" xfId="654"/>
    <cellStyle name="差_行政公检法测算" xfId="655"/>
    <cellStyle name="标题 2 2" xfId="656"/>
    <cellStyle name="好_20河南_财力性转移支付2010年预算参考数" xfId="657"/>
    <cellStyle name="后继超链接" xfId="658"/>
    <cellStyle name="好_文体广播事业(按照总人口测算）—20080416_财力性转移支付2010年预算参考数" xfId="659"/>
    <cellStyle name="好_县市旗测算-新科目（20080626）_不含人员经费系数" xfId="660"/>
    <cellStyle name="常规 8" xfId="661"/>
    <cellStyle name="差_人员工资和公用经费_财力性转移支付2010年预算参考数" xfId="662"/>
    <cellStyle name="差_市辖区测算20080510_县市旗测算-新科目（含人口规模效应）" xfId="663"/>
    <cellStyle name="好_县区合并测算20080421_不含人员经费系数_财力性转移支付2010年预算参考数" xfId="664"/>
    <cellStyle name="差_市辖区测算20080510" xfId="665"/>
    <cellStyle name="差_分县成本差异系数" xfId="666"/>
    <cellStyle name="差_县市旗测算-新科目（20080626）_县市旗测算-新科目（含人口规模效应）" xfId="667"/>
    <cellStyle name="差_1110洱源县" xfId="668"/>
    <cellStyle name="差_2008年全省汇总收支计算表_财力性转移支付2010年预算参考数" xfId="669"/>
    <cellStyle name="普通_ 白土" xfId="670"/>
    <cellStyle name="Warning Text" xfId="671"/>
    <cellStyle name="好_行政（人员）_县市旗测算-新科目（含人口规模效应）_财力性转移支付2010年预算参考数" xfId="672"/>
    <cellStyle name="差_1110洱源县_财力性转移支付2010年预算参考数" xfId="673"/>
    <cellStyle name="好_平邑" xfId="674"/>
    <cellStyle name="好_27重庆" xfId="675"/>
    <cellStyle name="差_附表_财力性转移支付2010年预算参考数" xfId="676"/>
    <cellStyle name="差_34青海_1" xfId="677"/>
    <cellStyle name="差_核定人数下发表_财力性转移支付2010年预算参考数" xfId="678"/>
    <cellStyle name="差_县市旗测算-新科目（20080626）_不含人员经费系数_财力性转移支付2010年预算参考数" xfId="679"/>
    <cellStyle name="好_0605石屏县" xfId="680"/>
    <cellStyle name="差_卫生(按照总人口测算）—20080416_民生政策最低支出需求" xfId="681"/>
    <cellStyle name="差_28四川_财力性转移支付2010年预算参考数" xfId="682"/>
    <cellStyle name="差_检验表（调整后）" xfId="683"/>
    <cellStyle name="好_14安徽" xfId="684"/>
    <cellStyle name="40% - 强调文字颜色 1 2" xfId="685"/>
    <cellStyle name="小数" xfId="686"/>
    <cellStyle name="差_12滨州" xfId="687"/>
    <cellStyle name="差_11大理" xfId="688"/>
    <cellStyle name="好_34青海_财力性转移支付2010年预算参考数" xfId="689"/>
    <cellStyle name="Dollar (zero dec)" xfId="690"/>
    <cellStyle name="好_22湖南" xfId="691"/>
    <cellStyle name="Accent6 - 20%" xfId="692"/>
    <cellStyle name="Accent4 - 40%" xfId="693"/>
    <cellStyle name="好_县市旗测算20080508_县市旗测算-新科目（含人口规模效应）_财力性转移支付2010年预算参考数" xfId="694"/>
    <cellStyle name="Input [yellow]" xfId="695"/>
    <cellStyle name="Accent6_2006年33甘肃" xfId="696"/>
    <cellStyle name="差_县市旗测算20080508_民生政策最低支出需求_财力性转移支付2010年预算参考数" xfId="697"/>
    <cellStyle name="好_0502通海县" xfId="698"/>
    <cellStyle name="Percent [2]" xfId="699"/>
    <cellStyle name="好_20河南" xfId="700"/>
    <cellStyle name="差_市辖区测算-新科目（20080626）_财力性转移支付2010年预算参考数" xfId="701"/>
    <cellStyle name="差_2007一般预算支出口径剔除表_财力性转移支付2010年预算参考数" xfId="702"/>
    <cellStyle name="Normal - Style1" xfId="703"/>
    <cellStyle name="好_山东省民生支出标准" xfId="704"/>
    <cellStyle name="40% - Accent4" xfId="705"/>
    <cellStyle name="Accent1 - 60%" xfId="706"/>
    <cellStyle name="差_县市旗测算20080508_民生政策最低支出需求" xfId="707"/>
    <cellStyle name="好_2008年支出调整" xfId="708"/>
    <cellStyle name="差_市辖区测算-新科目（20080626）_不含人员经费系数_财力性转移支付2010年预算参考数" xfId="709"/>
    <cellStyle name="Accent4" xfId="710"/>
    <cellStyle name="60% - Accent3" xfId="711"/>
    <cellStyle name="差_2008年支出调整_财力性转移支付2010年预算参考数" xfId="712"/>
    <cellStyle name="差_成本差异系数" xfId="713"/>
    <cellStyle name="好_县市旗测算-新科目（20080626）" xfId="714"/>
    <cellStyle name="差_行政(燃修费)_财力性转移支付2010年预算参考数" xfId="715"/>
    <cellStyle name="好_2006年33甘肃" xfId="716"/>
    <cellStyle name="霓付_ +Foil &amp; -FOIL &amp; PAPER" xfId="717"/>
    <cellStyle name="Accent3" xfId="718"/>
    <cellStyle name="差_县区合并测算20080421_不含人员经费系数" xfId="719"/>
    <cellStyle name="差_530629_2006年县级财政报表附表" xfId="720"/>
    <cellStyle name="40% - 强调文字颜色 5 2" xfId="721"/>
    <cellStyle name="好_平邑_财力性转移支付2010年预算参考数" xfId="722"/>
    <cellStyle name="好_27重庆_财力性转移支付2010年预算参考数" xfId="723"/>
    <cellStyle name="差_分析缺口率_财力性转移支付2010年预算参考数" xfId="724"/>
    <cellStyle name="好_市辖区测算-新科目（20080626）_民生政策最低支出需求" xfId="725"/>
    <cellStyle name="差_河南 缺口县区测算(地方填报白)_财力性转移支付2010年预算参考数" xfId="726"/>
    <cellStyle name="千位分隔[0] 4" xfId="727"/>
    <cellStyle name="好_人员工资和公用经费2" xfId="728"/>
    <cellStyle name="差_县市旗测算20080508_不含人员经费系数_财力性转移支付2010年预算参考数" xfId="729"/>
    <cellStyle name="60% - 强调文字颜色 6 2" xfId="730"/>
    <cellStyle name="好_文体广播事业(按照总人口测算）—20080416_不含人员经费系数" xfId="731"/>
    <cellStyle name="好_1110洱源县" xfId="732"/>
    <cellStyle name="差_1_财力性转移支付2010年预算参考数" xfId="733"/>
    <cellStyle name="差_34青海_1_财力性转移支付2010年预算参考数" xfId="734"/>
    <cellStyle name="差_Book1" xfId="735"/>
    <cellStyle name="好_县市旗测算-新科目（20080627）_县市旗测算-新科目（含人口规模效应）" xfId="736"/>
    <cellStyle name="差_行政（人员）_财力性转移支付2010年预算参考数" xfId="737"/>
    <cellStyle name="常规 2_004-2010年增消两税返还情况表" xfId="738"/>
    <cellStyle name="差_卫生(按照总人口测算）—20080416" xfId="739"/>
    <cellStyle name="好_云南 缺口县区测算(地方填报)_财力性转移支付2010年预算参考数" xfId="740"/>
    <cellStyle name="好_文体广播事业(按照总人口测算）—20080416_县市旗测算-新科目（含人口规模效应）" xfId="741"/>
    <cellStyle name="差_Book2_财力性转移支付2010年预算参考数" xfId="742"/>
    <cellStyle name="差_报表" xfId="743"/>
    <cellStyle name="好_县市旗测算20080508_民生政策最低支出需求_财力性转移支付2010年预算参考数" xfId="744"/>
    <cellStyle name="好_2006年22湖南" xfId="745"/>
    <cellStyle name="差_其他部门(按照总人口测算）—20080416_民生政策最低支出需求" xfId="746"/>
    <cellStyle name="常规 11" xfId="747"/>
    <cellStyle name="差_财政供养人员" xfId="748"/>
    <cellStyle name="差_20河南" xfId="749"/>
    <cellStyle name="差_县市旗测算-新科目（20080627）_财力性转移支付2010年预算参考数" xfId="750"/>
    <cellStyle name="好_自行调整差异系数顺序_财力性转移支付2010年预算参考数" xfId="751"/>
    <cellStyle name="好_行政公检法测算" xfId="752"/>
    <cellStyle name="差_县市旗测算-新科目（20080627）_县市旗测算-新科目（含人口规模效应）_财力性转移支付2010年预算参考数" xfId="753"/>
    <cellStyle name="差_县区合并测算20080421_民生政策最低支出需求_财力性转移支付2010年预算参考数" xfId="754"/>
    <cellStyle name="差_数据--基础数据--预算组--2015年人代会预算部分--2015.01.20--人代会前第6稿--按姚局意见改--调市级项级明细" xfId="755"/>
    <cellStyle name="差_2008年支出核定" xfId="756"/>
    <cellStyle name="差_测算结果" xfId="757"/>
    <cellStyle name="差_成本差异系数_财力性转移支付2010年预算参考数" xfId="758"/>
    <cellStyle name="差_城建部门" xfId="759"/>
    <cellStyle name="差_农林水和城市维护标准支出20080505－县区合计" xfId="760"/>
    <cellStyle name="差_第一部分：综合全" xfId="761"/>
    <cellStyle name="差_教育(按照总人口测算）—20080416_财力性转移支付2010年预算参考数" xfId="762"/>
    <cellStyle name="好_卫生(按照总人口测算）—20080416" xfId="763"/>
    <cellStyle name="好_县区合并测算20080421_县市旗测算-新科目（含人口规模效应）" xfId="764"/>
    <cellStyle name="好_云南省2008年转移支付测算——州市本级考核部分及政策性测算_财力性转移支付2010年预算参考数" xfId="765"/>
    <cellStyle name="差_分县成本差异系数_不含人员经费系数" xfId="766"/>
    <cellStyle name="差_市辖区测算20080510_不含人员经费系数" xfId="767"/>
    <cellStyle name="好_县市旗测算-新科目（20080627）_不含人员经费系数" xfId="768"/>
    <cellStyle name="差_汇总-县级财政报表附表" xfId="769"/>
    <cellStyle name="分级显示行_1_13区汇总" xfId="770"/>
    <cellStyle name="差_附表" xfId="771"/>
    <cellStyle name="好_530629_2006年县级财政报表附表" xfId="772"/>
    <cellStyle name="好_测算结果汇总_财力性转移支付2010年预算参考数" xfId="773"/>
    <cellStyle name="好_缺口县区测算(财政部标准)" xfId="774"/>
    <cellStyle name="差_河南 缺口县区测算(地方填报)" xfId="775"/>
    <cellStyle name="差_河南 缺口县区测算(地方填报)_财力性转移支付2010年预算参考数" xfId="776"/>
    <cellStyle name="差_行政（人员）_不含人员经费系数_财力性转移支付2010年预算参考数" xfId="777"/>
    <cellStyle name="差_核定人数对比_财力性转移支付2010年预算参考数" xfId="778"/>
    <cellStyle name="好_其他部门(按照总人口测算）—20080416_民生政策最低支出需求" xfId="779"/>
    <cellStyle name="差_危改资金测算" xfId="780"/>
    <cellStyle name="好_1" xfId="781"/>
    <cellStyle name="差_汇总表" xfId="782"/>
    <cellStyle name="好_县区合并测算20080423(按照各省比重）_县市旗测算-新科目（含人口规模效应）_财力性转移支付2010年预算参考数" xfId="783"/>
    <cellStyle name="差_汇总表4" xfId="784"/>
    <cellStyle name="差_县区合并测算20080421" xfId="785"/>
    <cellStyle name="烹拳_ +Foil &amp; -FOIL &amp; PAPER" xfId="786"/>
    <cellStyle name="差_重点民生支出需求测算表社保（农村低保）081112" xfId="787"/>
    <cellStyle name="差_汇总表提前告知区县" xfId="788"/>
    <cellStyle name="差_检验表" xfId="789"/>
    <cellStyle name="差_县市旗测算-新科目（20080626）" xfId="790"/>
    <cellStyle name="常规 9" xfId="791"/>
    <cellStyle name="好_汇总表" xfId="792"/>
    <cellStyle name="常规_新科目人代会报表---报送人大财经委稿" xfId="793"/>
    <cellStyle name="差_教育(按照总人口测算）—20080416_县市旗测算-新科目（含人口规模效应）" xfId="794"/>
    <cellStyle name="差_人员工资和公用经费2" xfId="795"/>
    <cellStyle name="差_卫生(按照总人口测算）—20080416_县市旗测算-新科目（含人口规模效应）_财力性转移支付2010年预算参考数" xfId="796"/>
    <cellStyle name="差_农林水和城市维护标准支出20080505－县区合计_民生政策最低支出需求" xfId="797"/>
    <cellStyle name="差_行政(燃修费)_不含人员经费系数" xfId="798"/>
    <cellStyle name="常规 2" xfId="799"/>
    <cellStyle name="常规_（20091202）人代会附表-表样" xfId="800"/>
    <cellStyle name="差_民生政策最低支出需求_财力性转移支付2010年预算参考数" xfId="801"/>
    <cellStyle name="差_2008年支出调整" xfId="802"/>
    <cellStyle name="好_2007年收支情况及2008年收支预计表(汇总表)_财力性转移支付2010年预算参考数" xfId="803"/>
    <cellStyle name="差_社保处下达区县2015年指标（第二批）" xfId="804"/>
    <cellStyle name="差_县区合并测算20080421_县市旗测算-新科目（含人口规模效应）" xfId="805"/>
    <cellStyle name="好_县区合并测算20080423(按照各省比重）_民生政策最低支出需求_财力性转移支付2010年预算参考数" xfId="806"/>
    <cellStyle name="差_农林水和城市维护标准支出20080505－县区合计_县市旗测算-新科目（含人口规模效应）_财力性转移支付2010年预算参考数" xfId="807"/>
    <cellStyle name="常规 17" xfId="808"/>
    <cellStyle name="常规 22" xfId="809"/>
    <cellStyle name="常规 4" xfId="810"/>
    <cellStyle name="好_总人口_财力性转移支付2010年预算参考数" xfId="811"/>
    <cellStyle name="差_缺口县区测算（11.13）" xfId="812"/>
    <cellStyle name="差_危改资金测算_财力性转移支付2010年预算参考数" xfId="813"/>
    <cellStyle name="差_2008年全省汇总收支计算表" xfId="814"/>
    <cellStyle name="HEADING1" xfId="815"/>
    <cellStyle name="差_缺口县区测算(按2007支出增长25%测算)" xfId="816"/>
    <cellStyle name="差_缺口县区测算_财力性转移支付2010年预算参考数" xfId="817"/>
    <cellStyle name="差_市辖区测算-新科目（20080626）_县市旗测算-新科目（含人口规模效应）_财力性转移支付2010年预算参考数" xfId="818"/>
    <cellStyle name="差_市辖区测算-新科目（20080626）_不含人员经费系数" xfId="819"/>
    <cellStyle name="好_文体广播事业(按照总人口测算）—20080416_民生政策最低支出需求_财力性转移支付2010年预算参考数" xfId="820"/>
    <cellStyle name="差_2007年收支情况及2008年收支预计表(汇总表)_财力性转移支付2010年预算参考数" xfId="821"/>
    <cellStyle name="差_文体广播事业(按照总人口测算）—20080416_县市旗测算-新科目（含人口规模效应）_财力性转移支付2010年预算参考数" xfId="822"/>
    <cellStyle name="常规 16" xfId="823"/>
    <cellStyle name="常规 21" xfId="824"/>
    <cellStyle name="好_行政（人员）_民生政策最低支出需求" xfId="825"/>
    <cellStyle name="好_行政公检法测算_民生政策最低支出需求_财力性转移支付2010年预算参考数" xfId="826"/>
    <cellStyle name="差_县区合并测算20080423(按照各省比重）_不含人员经费系数_财力性转移支付2010年预算参考数" xfId="827"/>
    <cellStyle name="差_县区合并测算20080423(按照各省比重）_财力性转移支付2010年预算参考数" xfId="828"/>
    <cellStyle name="差_县区合并测算20080423(按照各省比重）_民生政策最低支出需求" xfId="829"/>
    <cellStyle name="常规 27" xfId="830"/>
    <cellStyle name="差_县市旗测算20080508_财力性转移支付2010年预算参考数" xfId="831"/>
    <cellStyle name="40% - Accent1" xfId="832"/>
    <cellStyle name="好_市辖区测算-新科目（20080626）_民生政策最低支出需求_财力性转移支付2010年预算参考数" xfId="833"/>
    <cellStyle name="差_县市旗测算-新科目（20080627）_民生政策最低支出需求_财力性转移支付2010年预算参考数" xfId="834"/>
    <cellStyle name="差_2006年33甘肃" xfId="835"/>
    <cellStyle name="差_行政(燃修费)" xfId="836"/>
    <cellStyle name="好_测算结果汇总" xfId="837"/>
    <cellStyle name="烹拳 [0]_ +Foil &amp; -FOIL &amp; PAPER" xfId="838"/>
    <cellStyle name="差_行政(燃修费)_不含人员经费系数_财力性转移支付2010年预算参考数" xfId="839"/>
    <cellStyle name="差_行政(燃修费)_民生政策最低支出需求_财力性转移支付2010年预算参考数" xfId="840"/>
    <cellStyle name="差_行政(燃修费)_县市旗测算-新科目（含人口规模效应）_财力性转移支付2010年预算参考数" xfId="841"/>
    <cellStyle name="常规_2010年人代会报表" xfId="8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externalLink" Target="externalLinks/externalLink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6&#24180;&#25351;&#26631;&#26126;&#32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/>
      <sheetData sheetId="1">
        <row r="4">
          <cell r="D4">
            <v>227</v>
          </cell>
          <cell r="E4">
            <v>15000</v>
          </cell>
          <cell r="F4">
            <v>15000</v>
          </cell>
        </row>
        <row r="5">
          <cell r="D5">
            <v>2010101</v>
          </cell>
          <cell r="E5">
            <v>647.943587</v>
          </cell>
          <cell r="F5">
            <v>648</v>
          </cell>
        </row>
        <row r="6">
          <cell r="D6">
            <v>2010102</v>
          </cell>
          <cell r="E6">
            <v>4</v>
          </cell>
          <cell r="F6">
            <v>4</v>
          </cell>
        </row>
        <row r="7">
          <cell r="D7">
            <v>2010104</v>
          </cell>
          <cell r="E7">
            <v>28</v>
          </cell>
          <cell r="F7">
            <v>28</v>
          </cell>
        </row>
        <row r="8">
          <cell r="D8">
            <v>2010108</v>
          </cell>
          <cell r="E8">
            <v>78.91981</v>
          </cell>
          <cell r="F8">
            <v>79</v>
          </cell>
        </row>
        <row r="9">
          <cell r="D9">
            <v>2010199</v>
          </cell>
          <cell r="E9">
            <v>160.88</v>
          </cell>
          <cell r="F9">
            <v>161</v>
          </cell>
        </row>
        <row r="10">
          <cell r="D10">
            <v>2010201</v>
          </cell>
          <cell r="E10">
            <v>589.716855</v>
          </cell>
          <cell r="F10">
            <v>590</v>
          </cell>
        </row>
        <row r="11">
          <cell r="D11">
            <v>2010202</v>
          </cell>
          <cell r="E11">
            <v>20</v>
          </cell>
          <cell r="F11">
            <v>20</v>
          </cell>
        </row>
        <row r="12">
          <cell r="D12">
            <v>2010204</v>
          </cell>
          <cell r="E12">
            <v>48.8</v>
          </cell>
          <cell r="F12">
            <v>49</v>
          </cell>
        </row>
        <row r="13">
          <cell r="D13">
            <v>2010301</v>
          </cell>
          <cell r="E13">
            <v>25316.554407</v>
          </cell>
          <cell r="F13">
            <v>25317</v>
          </cell>
        </row>
        <row r="14">
          <cell r="D14">
            <v>2010302</v>
          </cell>
          <cell r="E14">
            <v>1218.4427</v>
          </cell>
          <cell r="F14">
            <v>1218</v>
          </cell>
        </row>
        <row r="15">
          <cell r="D15">
            <v>2010350</v>
          </cell>
          <cell r="E15">
            <v>1199.785447</v>
          </cell>
          <cell r="F15">
            <v>1200</v>
          </cell>
        </row>
        <row r="16">
          <cell r="D16">
            <v>2010399</v>
          </cell>
          <cell r="E16">
            <v>1379.080832</v>
          </cell>
          <cell r="F16">
            <v>1379</v>
          </cell>
        </row>
        <row r="17">
          <cell r="D17">
            <v>2010401</v>
          </cell>
          <cell r="E17">
            <v>657.630021</v>
          </cell>
          <cell r="F17">
            <v>658</v>
          </cell>
        </row>
        <row r="18">
          <cell r="D18">
            <v>2010402</v>
          </cell>
          <cell r="E18">
            <v>0.278302</v>
          </cell>
          <cell r="F18">
            <v>0</v>
          </cell>
        </row>
        <row r="19">
          <cell r="D19">
            <v>2010404</v>
          </cell>
          <cell r="E19">
            <v>40</v>
          </cell>
          <cell r="F19">
            <v>40</v>
          </cell>
        </row>
        <row r="20">
          <cell r="D20">
            <v>2010408</v>
          </cell>
          <cell r="E20">
            <v>6.76</v>
          </cell>
          <cell r="F20">
            <v>7</v>
          </cell>
        </row>
        <row r="21">
          <cell r="D21">
            <v>2010450</v>
          </cell>
          <cell r="E21">
            <v>202.960369</v>
          </cell>
          <cell r="F21">
            <v>203</v>
          </cell>
        </row>
        <row r="22">
          <cell r="D22">
            <v>2010499</v>
          </cell>
          <cell r="E22">
            <v>343.6</v>
          </cell>
          <cell r="F22">
            <v>344</v>
          </cell>
        </row>
        <row r="23">
          <cell r="D23">
            <v>2010501</v>
          </cell>
          <cell r="E23">
            <v>358.97155</v>
          </cell>
          <cell r="F23">
            <v>359</v>
          </cell>
        </row>
        <row r="24">
          <cell r="D24">
            <v>2010502</v>
          </cell>
          <cell r="E24">
            <v>143.8584</v>
          </cell>
          <cell r="F24">
            <v>144</v>
          </cell>
        </row>
        <row r="25">
          <cell r="D25">
            <v>2010506</v>
          </cell>
          <cell r="E25">
            <v>1.5</v>
          </cell>
          <cell r="F25">
            <v>2</v>
          </cell>
        </row>
        <row r="26">
          <cell r="D26">
            <v>2010507</v>
          </cell>
          <cell r="E26">
            <v>60</v>
          </cell>
          <cell r="F26">
            <v>60</v>
          </cell>
        </row>
        <row r="27">
          <cell r="D27">
            <v>2010508</v>
          </cell>
          <cell r="E27">
            <v>183.2816</v>
          </cell>
          <cell r="F27">
            <v>183</v>
          </cell>
        </row>
        <row r="28">
          <cell r="D28">
            <v>2010599</v>
          </cell>
          <cell r="E28">
            <v>2</v>
          </cell>
          <cell r="F28">
            <v>2</v>
          </cell>
        </row>
        <row r="29">
          <cell r="D29">
            <v>2010601</v>
          </cell>
          <cell r="E29">
            <v>17735.991445</v>
          </cell>
          <cell r="F29">
            <v>17736</v>
          </cell>
        </row>
        <row r="30">
          <cell r="D30">
            <v>2010602</v>
          </cell>
          <cell r="E30">
            <v>1050.847</v>
          </cell>
          <cell r="F30">
            <v>1051</v>
          </cell>
        </row>
        <row r="31">
          <cell r="D31">
            <v>2010650</v>
          </cell>
          <cell r="E31">
            <v>745.604817</v>
          </cell>
          <cell r="F31">
            <v>746</v>
          </cell>
        </row>
        <row r="32">
          <cell r="D32">
            <v>2010699</v>
          </cell>
          <cell r="E32">
            <v>10</v>
          </cell>
          <cell r="F32">
            <v>10</v>
          </cell>
        </row>
        <row r="33">
          <cell r="D33">
            <v>2010702</v>
          </cell>
          <cell r="E33">
            <v>400</v>
          </cell>
          <cell r="F33">
            <v>400</v>
          </cell>
        </row>
        <row r="34">
          <cell r="D34">
            <v>2010801</v>
          </cell>
          <cell r="E34">
            <v>541.860003</v>
          </cell>
          <cell r="F34">
            <v>542</v>
          </cell>
        </row>
        <row r="35">
          <cell r="D35">
            <v>2010804</v>
          </cell>
          <cell r="E35">
            <v>40</v>
          </cell>
          <cell r="F35">
            <v>40</v>
          </cell>
        </row>
        <row r="36">
          <cell r="D36">
            <v>2010806</v>
          </cell>
          <cell r="E36">
            <v>4.8</v>
          </cell>
          <cell r="F36">
            <v>5</v>
          </cell>
        </row>
        <row r="37">
          <cell r="D37">
            <v>2011101</v>
          </cell>
          <cell r="E37">
            <v>2071.828446</v>
          </cell>
          <cell r="F37">
            <v>2072</v>
          </cell>
        </row>
        <row r="38">
          <cell r="D38">
            <v>2011102</v>
          </cell>
          <cell r="E38">
            <v>311.26</v>
          </cell>
          <cell r="F38">
            <v>311</v>
          </cell>
        </row>
        <row r="39">
          <cell r="D39">
            <v>2011150</v>
          </cell>
          <cell r="E39">
            <v>169.908566</v>
          </cell>
          <cell r="F39">
            <v>170</v>
          </cell>
        </row>
        <row r="40">
          <cell r="D40">
            <v>2011301</v>
          </cell>
          <cell r="E40">
            <v>614.642675</v>
          </cell>
          <cell r="F40">
            <v>615</v>
          </cell>
        </row>
        <row r="41">
          <cell r="D41">
            <v>2011302</v>
          </cell>
          <cell r="E41">
            <v>370</v>
          </cell>
          <cell r="F41">
            <v>370</v>
          </cell>
        </row>
        <row r="42">
          <cell r="D42">
            <v>2011308</v>
          </cell>
          <cell r="E42">
            <v>167.831678</v>
          </cell>
          <cell r="F42">
            <v>168</v>
          </cell>
        </row>
        <row r="43">
          <cell r="D43">
            <v>2011350</v>
          </cell>
          <cell r="E43">
            <v>299.013552</v>
          </cell>
          <cell r="F43">
            <v>299</v>
          </cell>
        </row>
        <row r="44">
          <cell r="D44">
            <v>2011409</v>
          </cell>
          <cell r="E44">
            <v>10</v>
          </cell>
          <cell r="F44">
            <v>10</v>
          </cell>
        </row>
        <row r="45">
          <cell r="D45">
            <v>2012302</v>
          </cell>
          <cell r="E45">
            <v>0.4</v>
          </cell>
          <cell r="F45">
            <v>0</v>
          </cell>
        </row>
        <row r="46">
          <cell r="D46">
            <v>2012304</v>
          </cell>
          <cell r="E46">
            <v>10</v>
          </cell>
          <cell r="F46">
            <v>10</v>
          </cell>
        </row>
        <row r="47">
          <cell r="D47">
            <v>2012505</v>
          </cell>
          <cell r="E47">
            <v>2.6</v>
          </cell>
          <cell r="F47">
            <v>3</v>
          </cell>
        </row>
        <row r="48">
          <cell r="D48">
            <v>2012601</v>
          </cell>
          <cell r="E48">
            <v>406.455998</v>
          </cell>
          <cell r="F48">
            <v>406</v>
          </cell>
        </row>
        <row r="49">
          <cell r="D49">
            <v>2012602</v>
          </cell>
          <cell r="E49">
            <v>73</v>
          </cell>
          <cell r="F49">
            <v>73</v>
          </cell>
        </row>
        <row r="50">
          <cell r="D50">
            <v>2012604</v>
          </cell>
          <cell r="E50">
            <v>272.4296</v>
          </cell>
          <cell r="F50">
            <v>272</v>
          </cell>
        </row>
        <row r="51">
          <cell r="D51">
            <v>2012699</v>
          </cell>
          <cell r="E51">
            <v>17.14</v>
          </cell>
          <cell r="F51">
            <v>17</v>
          </cell>
        </row>
        <row r="52">
          <cell r="D52">
            <v>2012801</v>
          </cell>
          <cell r="E52">
            <v>96.981698</v>
          </cell>
          <cell r="F52">
            <v>97</v>
          </cell>
        </row>
        <row r="53">
          <cell r="D53">
            <v>2012901</v>
          </cell>
          <cell r="E53">
            <v>492.167001</v>
          </cell>
          <cell r="F53">
            <v>492</v>
          </cell>
        </row>
        <row r="54">
          <cell r="D54">
            <v>2012902</v>
          </cell>
          <cell r="E54">
            <v>63.9384</v>
          </cell>
          <cell r="F54">
            <v>64</v>
          </cell>
        </row>
        <row r="55">
          <cell r="D55">
            <v>2012950</v>
          </cell>
          <cell r="E55">
            <v>285.60651</v>
          </cell>
          <cell r="F55">
            <v>286</v>
          </cell>
        </row>
        <row r="56">
          <cell r="D56">
            <v>2012999</v>
          </cell>
          <cell r="E56">
            <v>11.6</v>
          </cell>
          <cell r="F56">
            <v>12</v>
          </cell>
        </row>
        <row r="57">
          <cell r="D57">
            <v>2013101</v>
          </cell>
          <cell r="E57">
            <v>1772.203035</v>
          </cell>
          <cell r="F57">
            <v>1772</v>
          </cell>
        </row>
        <row r="58">
          <cell r="D58">
            <v>2013102</v>
          </cell>
          <cell r="E58">
            <v>236.01465</v>
          </cell>
          <cell r="F58">
            <v>236</v>
          </cell>
        </row>
        <row r="59">
          <cell r="D59">
            <v>2013105</v>
          </cell>
          <cell r="E59">
            <v>180.3912</v>
          </cell>
          <cell r="F59">
            <v>180</v>
          </cell>
        </row>
        <row r="60">
          <cell r="D60">
            <v>2013150</v>
          </cell>
          <cell r="E60">
            <v>315.564699</v>
          </cell>
          <cell r="F60">
            <v>316</v>
          </cell>
        </row>
        <row r="61">
          <cell r="D61">
            <v>2013201</v>
          </cell>
          <cell r="E61">
            <v>500.712408</v>
          </cell>
          <cell r="F61">
            <v>501</v>
          </cell>
        </row>
        <row r="62">
          <cell r="D62">
            <v>2013202</v>
          </cell>
          <cell r="E62">
            <v>182.852</v>
          </cell>
          <cell r="F62">
            <v>183</v>
          </cell>
        </row>
        <row r="63">
          <cell r="D63">
            <v>2013204</v>
          </cell>
          <cell r="E63">
            <v>31.3</v>
          </cell>
          <cell r="F63">
            <v>31</v>
          </cell>
        </row>
        <row r="64">
          <cell r="D64">
            <v>2013250</v>
          </cell>
          <cell r="E64">
            <v>68.157216</v>
          </cell>
          <cell r="F64">
            <v>68</v>
          </cell>
        </row>
        <row r="65">
          <cell r="D65">
            <v>2013301</v>
          </cell>
          <cell r="E65">
            <v>285.516053</v>
          </cell>
          <cell r="F65">
            <v>286</v>
          </cell>
        </row>
        <row r="66">
          <cell r="D66">
            <v>2013302</v>
          </cell>
          <cell r="E66">
            <v>443.22</v>
          </cell>
          <cell r="F66">
            <v>443</v>
          </cell>
        </row>
        <row r="67">
          <cell r="D67">
            <v>2013304</v>
          </cell>
          <cell r="E67">
            <v>52.5</v>
          </cell>
          <cell r="F67">
            <v>53</v>
          </cell>
        </row>
        <row r="68">
          <cell r="D68">
            <v>2013350</v>
          </cell>
          <cell r="E68">
            <v>157.952354</v>
          </cell>
          <cell r="F68">
            <v>158</v>
          </cell>
        </row>
        <row r="69">
          <cell r="D69">
            <v>2013401</v>
          </cell>
          <cell r="E69">
            <v>313.814678</v>
          </cell>
          <cell r="F69">
            <v>314</v>
          </cell>
        </row>
        <row r="70">
          <cell r="D70">
            <v>2013402</v>
          </cell>
          <cell r="E70">
            <v>6.8</v>
          </cell>
          <cell r="F70">
            <v>7</v>
          </cell>
        </row>
        <row r="71">
          <cell r="D71">
            <v>2013404</v>
          </cell>
          <cell r="E71">
            <v>1.8</v>
          </cell>
          <cell r="F71">
            <v>2</v>
          </cell>
        </row>
        <row r="72">
          <cell r="D72">
            <v>2013405</v>
          </cell>
          <cell r="E72">
            <v>2</v>
          </cell>
          <cell r="F72">
            <v>2</v>
          </cell>
        </row>
        <row r="73">
          <cell r="D73">
            <v>2013699</v>
          </cell>
          <cell r="E73">
            <v>19288.065886</v>
          </cell>
          <cell r="F73">
            <v>19288</v>
          </cell>
        </row>
        <row r="74">
          <cell r="D74">
            <v>2013702</v>
          </cell>
          <cell r="E74">
            <v>154.2346</v>
          </cell>
          <cell r="F74">
            <v>154</v>
          </cell>
        </row>
        <row r="75">
          <cell r="D75">
            <v>2013750</v>
          </cell>
          <cell r="E75">
            <v>130.474607</v>
          </cell>
          <cell r="F75">
            <v>130</v>
          </cell>
        </row>
        <row r="76">
          <cell r="D76">
            <v>2013801</v>
          </cell>
          <cell r="E76">
            <v>3453.365949</v>
          </cell>
          <cell r="F76">
            <v>3453</v>
          </cell>
        </row>
        <row r="77">
          <cell r="D77">
            <v>2013802</v>
          </cell>
          <cell r="E77">
            <v>124</v>
          </cell>
          <cell r="F77">
            <v>124</v>
          </cell>
        </row>
        <row r="78">
          <cell r="D78">
            <v>2013812</v>
          </cell>
          <cell r="E78">
            <v>36</v>
          </cell>
          <cell r="F78">
            <v>36</v>
          </cell>
        </row>
        <row r="79">
          <cell r="D79">
            <v>2013815</v>
          </cell>
          <cell r="E79">
            <v>50</v>
          </cell>
          <cell r="F79">
            <v>50</v>
          </cell>
        </row>
        <row r="80">
          <cell r="D80">
            <v>2013816</v>
          </cell>
          <cell r="E80">
            <v>500</v>
          </cell>
          <cell r="F80">
            <v>500</v>
          </cell>
        </row>
        <row r="81">
          <cell r="D81">
            <v>2013850</v>
          </cell>
          <cell r="E81">
            <v>511.516609</v>
          </cell>
          <cell r="F81">
            <v>512</v>
          </cell>
        </row>
        <row r="82">
          <cell r="D82">
            <v>2013899</v>
          </cell>
          <cell r="E82">
            <v>146.0944</v>
          </cell>
          <cell r="F82">
            <v>146</v>
          </cell>
        </row>
        <row r="83">
          <cell r="D83">
            <v>2013901</v>
          </cell>
          <cell r="E83">
            <v>220.649269</v>
          </cell>
          <cell r="F83">
            <v>221</v>
          </cell>
        </row>
        <row r="84">
          <cell r="D84">
            <v>2013904</v>
          </cell>
          <cell r="E84">
            <v>1104.2196</v>
          </cell>
          <cell r="F84">
            <v>1104</v>
          </cell>
        </row>
        <row r="85">
          <cell r="D85">
            <v>2014004</v>
          </cell>
          <cell r="E85">
            <v>43.8284</v>
          </cell>
          <cell r="F85">
            <v>44</v>
          </cell>
        </row>
        <row r="86">
          <cell r="D86">
            <v>2014101</v>
          </cell>
          <cell r="E86">
            <v>87.216948</v>
          </cell>
          <cell r="F86">
            <v>87</v>
          </cell>
        </row>
        <row r="87">
          <cell r="D87">
            <v>2014150</v>
          </cell>
          <cell r="E87">
            <v>180.938347</v>
          </cell>
          <cell r="F87">
            <v>181</v>
          </cell>
        </row>
        <row r="88">
          <cell r="D88">
            <v>2014199</v>
          </cell>
          <cell r="E88">
            <v>1052.1115</v>
          </cell>
          <cell r="F88">
            <v>1052</v>
          </cell>
        </row>
        <row r="89">
          <cell r="D89">
            <v>2030601</v>
          </cell>
          <cell r="E89">
            <v>80</v>
          </cell>
          <cell r="F89">
            <v>80</v>
          </cell>
        </row>
        <row r="90">
          <cell r="D90">
            <v>2030603</v>
          </cell>
          <cell r="E90">
            <v>341.07718</v>
          </cell>
          <cell r="F90">
            <v>341</v>
          </cell>
        </row>
        <row r="91">
          <cell r="D91">
            <v>2030607</v>
          </cell>
          <cell r="E91">
            <v>188</v>
          </cell>
          <cell r="F91">
            <v>188</v>
          </cell>
        </row>
        <row r="92">
          <cell r="D92">
            <v>2030699</v>
          </cell>
          <cell r="E92">
            <v>85.15</v>
          </cell>
          <cell r="F92">
            <v>85</v>
          </cell>
        </row>
        <row r="93">
          <cell r="D93">
            <v>2040199</v>
          </cell>
          <cell r="E93">
            <v>1</v>
          </cell>
          <cell r="F93">
            <v>1</v>
          </cell>
        </row>
        <row r="94">
          <cell r="D94">
            <v>2040201</v>
          </cell>
          <cell r="E94">
            <v>41456.597188</v>
          </cell>
          <cell r="F94">
            <v>41457</v>
          </cell>
        </row>
        <row r="95">
          <cell r="D95">
            <v>2040299</v>
          </cell>
          <cell r="E95">
            <v>8478.416128</v>
          </cell>
          <cell r="F95">
            <v>8478</v>
          </cell>
        </row>
        <row r="96">
          <cell r="D96">
            <v>2040601</v>
          </cell>
          <cell r="E96">
            <v>1169.386024</v>
          </cell>
          <cell r="F96">
            <v>1169</v>
          </cell>
        </row>
        <row r="97">
          <cell r="D97">
            <v>2040604</v>
          </cell>
          <cell r="E97">
            <v>130.392</v>
          </cell>
          <cell r="F97">
            <v>130</v>
          </cell>
        </row>
        <row r="98">
          <cell r="D98">
            <v>2040607</v>
          </cell>
          <cell r="E98">
            <v>40</v>
          </cell>
          <cell r="F98">
            <v>40</v>
          </cell>
        </row>
        <row r="99">
          <cell r="D99">
            <v>2040612</v>
          </cell>
          <cell r="E99">
            <v>33</v>
          </cell>
          <cell r="F99">
            <v>33</v>
          </cell>
        </row>
        <row r="100">
          <cell r="D100">
            <v>2040650</v>
          </cell>
          <cell r="E100">
            <v>80.714033</v>
          </cell>
          <cell r="F100">
            <v>81</v>
          </cell>
        </row>
        <row r="101">
          <cell r="D101">
            <v>2049999</v>
          </cell>
          <cell r="E101">
            <v>54.11</v>
          </cell>
          <cell r="F101">
            <v>54</v>
          </cell>
        </row>
        <row r="102">
          <cell r="D102">
            <v>2050101</v>
          </cell>
          <cell r="E102">
            <v>783.224422</v>
          </cell>
          <cell r="F102">
            <v>783</v>
          </cell>
        </row>
        <row r="103">
          <cell r="D103">
            <v>2050201</v>
          </cell>
          <cell r="E103">
            <v>20956.813682</v>
          </cell>
          <cell r="F103">
            <v>20957</v>
          </cell>
        </row>
        <row r="104">
          <cell r="D104">
            <v>2050202</v>
          </cell>
          <cell r="E104">
            <v>49916.80459</v>
          </cell>
          <cell r="F104">
            <v>49917</v>
          </cell>
        </row>
        <row r="105">
          <cell r="D105">
            <v>2050203</v>
          </cell>
          <cell r="E105">
            <v>29076.459323</v>
          </cell>
          <cell r="F105">
            <v>29076</v>
          </cell>
        </row>
        <row r="106">
          <cell r="D106">
            <v>2050204</v>
          </cell>
          <cell r="E106">
            <v>16247.198484</v>
          </cell>
          <cell r="F106">
            <v>16247</v>
          </cell>
        </row>
        <row r="107">
          <cell r="D107">
            <v>2050299</v>
          </cell>
          <cell r="E107">
            <v>3169.227953</v>
          </cell>
          <cell r="F107">
            <v>3169</v>
          </cell>
        </row>
        <row r="108">
          <cell r="D108">
            <v>2050302</v>
          </cell>
          <cell r="E108">
            <v>5891.62505</v>
          </cell>
          <cell r="F108">
            <v>5892</v>
          </cell>
        </row>
        <row r="109">
          <cell r="D109">
            <v>2050501</v>
          </cell>
          <cell r="E109">
            <v>636.499546</v>
          </cell>
          <cell r="F109">
            <v>636</v>
          </cell>
        </row>
        <row r="110">
          <cell r="D110">
            <v>2050701</v>
          </cell>
          <cell r="E110">
            <v>1229.150248</v>
          </cell>
          <cell r="F110">
            <v>1229</v>
          </cell>
        </row>
        <row r="111">
          <cell r="D111">
            <v>2050801</v>
          </cell>
          <cell r="E111">
            <v>2327.913721</v>
          </cell>
          <cell r="F111">
            <v>2328</v>
          </cell>
        </row>
        <row r="112">
          <cell r="D112">
            <v>2050802</v>
          </cell>
          <cell r="E112">
            <v>907.097208</v>
          </cell>
          <cell r="F112">
            <v>907</v>
          </cell>
        </row>
        <row r="113">
          <cell r="D113">
            <v>2059999</v>
          </cell>
          <cell r="E113">
            <v>5033.624</v>
          </cell>
          <cell r="F113">
            <v>5034</v>
          </cell>
        </row>
        <row r="114">
          <cell r="D114">
            <v>2060101</v>
          </cell>
          <cell r="E114">
            <v>326.521632</v>
          </cell>
          <cell r="F114">
            <v>327</v>
          </cell>
        </row>
        <row r="115">
          <cell r="D115">
            <v>2060102</v>
          </cell>
          <cell r="E115">
            <v>30.4794</v>
          </cell>
          <cell r="F115">
            <v>30</v>
          </cell>
        </row>
        <row r="116">
          <cell r="D116">
            <v>2060199</v>
          </cell>
          <cell r="E116">
            <v>131.98772</v>
          </cell>
          <cell r="F116">
            <v>132</v>
          </cell>
        </row>
        <row r="117">
          <cell r="D117">
            <v>2060404</v>
          </cell>
          <cell r="E117">
            <v>5.254</v>
          </cell>
          <cell r="F117">
            <v>5</v>
          </cell>
        </row>
        <row r="118">
          <cell r="D118">
            <v>2060499</v>
          </cell>
          <cell r="E118">
            <v>1712.89</v>
          </cell>
          <cell r="F118">
            <v>1713</v>
          </cell>
        </row>
        <row r="119">
          <cell r="D119">
            <v>2070101</v>
          </cell>
          <cell r="E119">
            <v>661.218606</v>
          </cell>
          <cell r="F119">
            <v>661</v>
          </cell>
        </row>
        <row r="120">
          <cell r="D120">
            <v>2070104</v>
          </cell>
          <cell r="E120">
            <v>329.574894</v>
          </cell>
          <cell r="F120">
            <v>330</v>
          </cell>
        </row>
        <row r="121">
          <cell r="D121">
            <v>2070109</v>
          </cell>
          <cell r="E121">
            <v>907.957659</v>
          </cell>
          <cell r="F121">
            <v>908</v>
          </cell>
        </row>
        <row r="122">
          <cell r="D122">
            <v>2070307</v>
          </cell>
          <cell r="E122">
            <v>58.7</v>
          </cell>
          <cell r="F122">
            <v>59</v>
          </cell>
        </row>
        <row r="123">
          <cell r="D123">
            <v>2070399</v>
          </cell>
          <cell r="E123">
            <v>774.710149</v>
          </cell>
          <cell r="F123">
            <v>775</v>
          </cell>
        </row>
        <row r="124">
          <cell r="D124">
            <v>2070808</v>
          </cell>
          <cell r="E124">
            <v>686.891413</v>
          </cell>
          <cell r="F124">
            <v>687</v>
          </cell>
        </row>
        <row r="125">
          <cell r="D125">
            <v>2070899</v>
          </cell>
          <cell r="E125">
            <v>330.46064</v>
          </cell>
          <cell r="F125">
            <v>330</v>
          </cell>
        </row>
        <row r="126">
          <cell r="D126">
            <v>2079999</v>
          </cell>
          <cell r="E126">
            <v>119.8</v>
          </cell>
          <cell r="F126">
            <v>120</v>
          </cell>
        </row>
        <row r="127">
          <cell r="D127">
            <v>2080101</v>
          </cell>
          <cell r="E127">
            <v>572.91602</v>
          </cell>
          <cell r="F127">
            <v>573</v>
          </cell>
        </row>
        <row r="128">
          <cell r="D128">
            <v>2080105</v>
          </cell>
          <cell r="E128">
            <v>1120.177829</v>
          </cell>
          <cell r="F128">
            <v>1120</v>
          </cell>
        </row>
        <row r="129">
          <cell r="D129">
            <v>2080112</v>
          </cell>
          <cell r="E129">
            <v>176.541375</v>
          </cell>
          <cell r="F129">
            <v>177</v>
          </cell>
        </row>
        <row r="130">
          <cell r="D130">
            <v>2080116</v>
          </cell>
          <cell r="E130">
            <v>276</v>
          </cell>
          <cell r="F130">
            <v>276</v>
          </cell>
        </row>
        <row r="131">
          <cell r="D131">
            <v>2080199</v>
          </cell>
          <cell r="E131">
            <v>2156.681115</v>
          </cell>
          <cell r="F131">
            <v>2157</v>
          </cell>
        </row>
        <row r="132">
          <cell r="D132">
            <v>2080201</v>
          </cell>
          <cell r="E132">
            <v>349.4874</v>
          </cell>
          <cell r="F132">
            <v>349</v>
          </cell>
        </row>
        <row r="133">
          <cell r="D133">
            <v>2080299</v>
          </cell>
          <cell r="E133">
            <v>1208.979957</v>
          </cell>
          <cell r="F133">
            <v>1209</v>
          </cell>
        </row>
        <row r="134">
          <cell r="D134">
            <v>2080503</v>
          </cell>
          <cell r="E134">
            <v>346.609561</v>
          </cell>
          <cell r="F134">
            <v>347</v>
          </cell>
        </row>
        <row r="135">
          <cell r="D135">
            <v>2080505</v>
          </cell>
          <cell r="E135">
            <v>21929.439756</v>
          </cell>
          <cell r="F135">
            <v>21929</v>
          </cell>
        </row>
        <row r="136">
          <cell r="D136">
            <v>2080506</v>
          </cell>
          <cell r="E136">
            <v>11401.029874</v>
          </cell>
          <cell r="F136">
            <v>11401</v>
          </cell>
        </row>
        <row r="137">
          <cell r="D137">
            <v>2080507</v>
          </cell>
          <cell r="E137">
            <v>27665</v>
          </cell>
          <cell r="F137">
            <v>27665</v>
          </cell>
        </row>
        <row r="138">
          <cell r="D138">
            <v>2080701</v>
          </cell>
          <cell r="E138">
            <v>50</v>
          </cell>
          <cell r="F138">
            <v>50</v>
          </cell>
        </row>
        <row r="139">
          <cell r="D139">
            <v>2080702</v>
          </cell>
          <cell r="E139">
            <v>345</v>
          </cell>
          <cell r="F139">
            <v>345</v>
          </cell>
        </row>
        <row r="140">
          <cell r="D140">
            <v>2080704</v>
          </cell>
          <cell r="E140">
            <v>4696.217862</v>
          </cell>
          <cell r="F140">
            <v>4696</v>
          </cell>
        </row>
        <row r="141">
          <cell r="D141">
            <v>2080705</v>
          </cell>
          <cell r="E141">
            <v>197.619223</v>
          </cell>
          <cell r="F141">
            <v>198</v>
          </cell>
        </row>
        <row r="142">
          <cell r="D142">
            <v>2080711</v>
          </cell>
          <cell r="E142">
            <v>727</v>
          </cell>
          <cell r="F142">
            <v>727</v>
          </cell>
        </row>
        <row r="143">
          <cell r="D143">
            <v>2080799</v>
          </cell>
          <cell r="E143">
            <v>444.00968</v>
          </cell>
          <cell r="F143">
            <v>444</v>
          </cell>
        </row>
        <row r="144">
          <cell r="D144">
            <v>2080801</v>
          </cell>
          <cell r="E144">
            <v>729.563294</v>
          </cell>
          <cell r="F144">
            <v>730</v>
          </cell>
        </row>
        <row r="145">
          <cell r="D145">
            <v>2080802</v>
          </cell>
          <cell r="E145">
            <v>1086.21</v>
          </cell>
          <cell r="F145">
            <v>1086</v>
          </cell>
        </row>
        <row r="146">
          <cell r="D146">
            <v>2080803</v>
          </cell>
          <cell r="E146">
            <v>270</v>
          </cell>
          <cell r="F146">
            <v>270</v>
          </cell>
        </row>
        <row r="147">
          <cell r="D147">
            <v>2080805</v>
          </cell>
          <cell r="E147">
            <v>1208.9</v>
          </cell>
          <cell r="F147">
            <v>1209</v>
          </cell>
        </row>
        <row r="148">
          <cell r="D148">
            <v>2080806</v>
          </cell>
          <cell r="E148">
            <v>338.7</v>
          </cell>
          <cell r="F148">
            <v>339</v>
          </cell>
        </row>
        <row r="149">
          <cell r="D149">
            <v>2080808</v>
          </cell>
          <cell r="E149">
            <v>3.1</v>
          </cell>
          <cell r="F149">
            <v>3</v>
          </cell>
        </row>
        <row r="150">
          <cell r="D150">
            <v>2080899</v>
          </cell>
          <cell r="E150">
            <v>1738.8608</v>
          </cell>
          <cell r="F150">
            <v>1739</v>
          </cell>
        </row>
        <row r="151">
          <cell r="D151">
            <v>2080901</v>
          </cell>
          <cell r="E151">
            <v>925.9</v>
          </cell>
          <cell r="F151">
            <v>926</v>
          </cell>
        </row>
        <row r="152">
          <cell r="D152">
            <v>2080902</v>
          </cell>
          <cell r="E152">
            <v>11931.102646</v>
          </cell>
          <cell r="F152">
            <v>11931</v>
          </cell>
        </row>
        <row r="153">
          <cell r="D153">
            <v>2080903</v>
          </cell>
          <cell r="E153">
            <v>594.110433</v>
          </cell>
          <cell r="F153">
            <v>594</v>
          </cell>
        </row>
        <row r="154">
          <cell r="D154">
            <v>2080904</v>
          </cell>
          <cell r="E154">
            <v>26.2</v>
          </cell>
          <cell r="F154">
            <v>26</v>
          </cell>
        </row>
        <row r="155">
          <cell r="D155">
            <v>2080905</v>
          </cell>
          <cell r="E155">
            <v>347.921996</v>
          </cell>
          <cell r="F155">
            <v>348</v>
          </cell>
        </row>
        <row r="156">
          <cell r="D156">
            <v>2080999</v>
          </cell>
          <cell r="E156">
            <v>2233.274718</v>
          </cell>
          <cell r="F156">
            <v>2233</v>
          </cell>
        </row>
        <row r="157">
          <cell r="D157">
            <v>2081001</v>
          </cell>
          <cell r="E157">
            <v>378.732</v>
          </cell>
          <cell r="F157">
            <v>379</v>
          </cell>
        </row>
        <row r="158">
          <cell r="D158">
            <v>2081002</v>
          </cell>
          <cell r="E158">
            <v>666.7725</v>
          </cell>
          <cell r="F158">
            <v>667</v>
          </cell>
        </row>
        <row r="159">
          <cell r="D159">
            <v>2081005</v>
          </cell>
          <cell r="E159">
            <v>357.541656</v>
          </cell>
          <cell r="F159">
            <v>358</v>
          </cell>
        </row>
        <row r="160">
          <cell r="D160">
            <v>2081006</v>
          </cell>
          <cell r="E160">
            <v>731.5</v>
          </cell>
          <cell r="F160">
            <v>732</v>
          </cell>
        </row>
        <row r="161">
          <cell r="D161">
            <v>2081101</v>
          </cell>
          <cell r="E161">
            <v>164.597969</v>
          </cell>
          <cell r="F161">
            <v>165</v>
          </cell>
        </row>
        <row r="162">
          <cell r="D162">
            <v>2081104</v>
          </cell>
          <cell r="E162">
            <v>375.48085</v>
          </cell>
          <cell r="F162">
            <v>375</v>
          </cell>
        </row>
        <row r="163">
          <cell r="D163">
            <v>2081105</v>
          </cell>
          <cell r="E163">
            <v>134.77108</v>
          </cell>
          <cell r="F163">
            <v>135</v>
          </cell>
        </row>
        <row r="164">
          <cell r="D164">
            <v>2081107</v>
          </cell>
          <cell r="E164">
            <v>978.678</v>
          </cell>
          <cell r="F164">
            <v>979</v>
          </cell>
        </row>
        <row r="165">
          <cell r="D165">
            <v>2081199</v>
          </cell>
          <cell r="E165">
            <v>877.15486</v>
          </cell>
          <cell r="F165">
            <v>877</v>
          </cell>
        </row>
        <row r="166">
          <cell r="D166">
            <v>2081699</v>
          </cell>
          <cell r="E166">
            <v>6.5</v>
          </cell>
          <cell r="F166">
            <v>7</v>
          </cell>
        </row>
        <row r="167">
          <cell r="D167">
            <v>2081901</v>
          </cell>
          <cell r="E167">
            <v>3873.846554</v>
          </cell>
          <cell r="F167">
            <v>3874</v>
          </cell>
        </row>
        <row r="168">
          <cell r="D168">
            <v>2081902</v>
          </cell>
          <cell r="E168">
            <v>1912.7576</v>
          </cell>
          <cell r="F168">
            <v>1913</v>
          </cell>
        </row>
        <row r="169">
          <cell r="D169">
            <v>2082001</v>
          </cell>
          <cell r="E169">
            <v>300</v>
          </cell>
          <cell r="F169">
            <v>300</v>
          </cell>
        </row>
        <row r="170">
          <cell r="D170">
            <v>2082002</v>
          </cell>
          <cell r="E170">
            <v>20</v>
          </cell>
          <cell r="F170">
            <v>20</v>
          </cell>
        </row>
        <row r="171">
          <cell r="D171">
            <v>2082101</v>
          </cell>
          <cell r="E171">
            <v>190.311432</v>
          </cell>
          <cell r="F171">
            <v>190</v>
          </cell>
        </row>
        <row r="172">
          <cell r="D172">
            <v>2082102</v>
          </cell>
          <cell r="E172">
            <v>116.157</v>
          </cell>
          <cell r="F172">
            <v>116</v>
          </cell>
        </row>
        <row r="173">
          <cell r="D173">
            <v>2082501</v>
          </cell>
          <cell r="E173">
            <v>358.15</v>
          </cell>
          <cell r="F173">
            <v>358</v>
          </cell>
        </row>
        <row r="174">
          <cell r="D174">
            <v>2082502</v>
          </cell>
          <cell r="E174">
            <v>146.5</v>
          </cell>
          <cell r="F174">
            <v>147</v>
          </cell>
        </row>
        <row r="175">
          <cell r="D175">
            <v>2082601</v>
          </cell>
          <cell r="E175">
            <v>3506</v>
          </cell>
          <cell r="F175">
            <v>3506</v>
          </cell>
        </row>
        <row r="176">
          <cell r="D176">
            <v>2082602</v>
          </cell>
          <cell r="E176">
            <v>16817.5</v>
          </cell>
          <cell r="F176">
            <v>16818</v>
          </cell>
        </row>
        <row r="177">
          <cell r="D177">
            <v>2082801</v>
          </cell>
          <cell r="E177">
            <v>168.123629</v>
          </cell>
          <cell r="F177">
            <v>168</v>
          </cell>
        </row>
        <row r="178">
          <cell r="D178">
            <v>2082804</v>
          </cell>
          <cell r="E178">
            <v>105.76</v>
          </cell>
          <cell r="F178">
            <v>106</v>
          </cell>
        </row>
        <row r="179">
          <cell r="D179">
            <v>2082850</v>
          </cell>
          <cell r="E179">
            <v>479.311319</v>
          </cell>
          <cell r="F179">
            <v>479</v>
          </cell>
        </row>
        <row r="180">
          <cell r="D180">
            <v>2082899</v>
          </cell>
          <cell r="E180">
            <v>22.532</v>
          </cell>
          <cell r="F180">
            <v>23</v>
          </cell>
        </row>
        <row r="181">
          <cell r="D181">
            <v>2089999</v>
          </cell>
          <cell r="E181">
            <v>1807</v>
          </cell>
          <cell r="F181">
            <v>1807</v>
          </cell>
        </row>
        <row r="182">
          <cell r="D182">
            <v>2100101</v>
          </cell>
          <cell r="E182">
            <v>727.155343</v>
          </cell>
          <cell r="F182">
            <v>727</v>
          </cell>
        </row>
        <row r="183">
          <cell r="D183">
            <v>2100201</v>
          </cell>
          <cell r="E183">
            <v>1209.200172</v>
          </cell>
          <cell r="F183">
            <v>1209</v>
          </cell>
        </row>
        <row r="184">
          <cell r="D184">
            <v>2100202</v>
          </cell>
          <cell r="E184">
            <v>418.29458</v>
          </cell>
          <cell r="F184">
            <v>418</v>
          </cell>
        </row>
        <row r="185">
          <cell r="D185">
            <v>2100301</v>
          </cell>
          <cell r="E185">
            <v>6978.079457</v>
          </cell>
          <cell r="F185">
            <v>6978</v>
          </cell>
        </row>
        <row r="186">
          <cell r="D186">
            <v>2100401</v>
          </cell>
          <cell r="E186">
            <v>1577.770153</v>
          </cell>
          <cell r="F186">
            <v>1578</v>
          </cell>
        </row>
        <row r="187">
          <cell r="D187">
            <v>2100402</v>
          </cell>
          <cell r="E187">
            <v>609.592557</v>
          </cell>
          <cell r="F187">
            <v>610</v>
          </cell>
        </row>
        <row r="188">
          <cell r="D188">
            <v>2100403</v>
          </cell>
          <cell r="E188">
            <v>1246.099919</v>
          </cell>
          <cell r="F188">
            <v>1246</v>
          </cell>
        </row>
        <row r="189">
          <cell r="D189">
            <v>2100408</v>
          </cell>
          <cell r="E189">
            <v>6244.454407</v>
          </cell>
          <cell r="F189">
            <v>6244</v>
          </cell>
        </row>
        <row r="190">
          <cell r="D190">
            <v>2100409</v>
          </cell>
          <cell r="E190">
            <v>388.273102</v>
          </cell>
          <cell r="F190">
            <v>388</v>
          </cell>
        </row>
        <row r="191">
          <cell r="D191">
            <v>2100716</v>
          </cell>
          <cell r="E191">
            <v>39.412696</v>
          </cell>
          <cell r="F191">
            <v>39</v>
          </cell>
        </row>
        <row r="192">
          <cell r="D192">
            <v>2100717</v>
          </cell>
          <cell r="E192">
            <v>3844.99</v>
          </cell>
          <cell r="F192">
            <v>3845</v>
          </cell>
        </row>
        <row r="193">
          <cell r="D193">
            <v>2100799</v>
          </cell>
          <cell r="E193">
            <v>4</v>
          </cell>
          <cell r="F193">
            <v>4</v>
          </cell>
        </row>
        <row r="194">
          <cell r="D194">
            <v>2101101</v>
          </cell>
          <cell r="E194">
            <v>5555.777141</v>
          </cell>
          <cell r="F194">
            <v>5556</v>
          </cell>
        </row>
        <row r="195">
          <cell r="D195">
            <v>2101102</v>
          </cell>
          <cell r="E195">
            <v>10250.886688</v>
          </cell>
          <cell r="F195">
            <v>10251</v>
          </cell>
        </row>
        <row r="196">
          <cell r="D196">
            <v>2101103</v>
          </cell>
          <cell r="E196">
            <v>983.51146</v>
          </cell>
          <cell r="F196">
            <v>984</v>
          </cell>
        </row>
        <row r="197">
          <cell r="D197">
            <v>2101199</v>
          </cell>
          <cell r="E197">
            <v>0.36</v>
          </cell>
          <cell r="F197">
            <v>0</v>
          </cell>
        </row>
        <row r="198">
          <cell r="D198">
            <v>2101202</v>
          </cell>
          <cell r="E198">
            <v>14783.7</v>
          </cell>
          <cell r="F198">
            <v>14784</v>
          </cell>
        </row>
        <row r="199">
          <cell r="D199">
            <v>2101301</v>
          </cell>
          <cell r="E199">
            <v>607</v>
          </cell>
          <cell r="F199">
            <v>607</v>
          </cell>
        </row>
        <row r="200">
          <cell r="D200">
            <v>2101399</v>
          </cell>
          <cell r="E200">
            <v>389.1</v>
          </cell>
          <cell r="F200">
            <v>389</v>
          </cell>
        </row>
        <row r="201">
          <cell r="D201">
            <v>2101401</v>
          </cell>
          <cell r="E201">
            <v>217.1</v>
          </cell>
          <cell r="F201">
            <v>217</v>
          </cell>
        </row>
        <row r="202">
          <cell r="D202">
            <v>2101499</v>
          </cell>
          <cell r="E202">
            <v>8.8</v>
          </cell>
          <cell r="F202">
            <v>9</v>
          </cell>
        </row>
        <row r="203">
          <cell r="D203">
            <v>2101501</v>
          </cell>
          <cell r="E203">
            <v>192.401151</v>
          </cell>
          <cell r="F203">
            <v>192</v>
          </cell>
        </row>
        <row r="204">
          <cell r="D204">
            <v>2101502</v>
          </cell>
          <cell r="E204">
            <v>30.9</v>
          </cell>
          <cell r="F204">
            <v>31</v>
          </cell>
        </row>
        <row r="205">
          <cell r="D205">
            <v>2101550</v>
          </cell>
          <cell r="E205">
            <v>53.489902</v>
          </cell>
          <cell r="F205">
            <v>53</v>
          </cell>
        </row>
        <row r="206">
          <cell r="D206">
            <v>2101899</v>
          </cell>
          <cell r="E206">
            <v>10</v>
          </cell>
          <cell r="F206">
            <v>10</v>
          </cell>
        </row>
        <row r="207">
          <cell r="D207">
            <v>2101999</v>
          </cell>
          <cell r="E207">
            <v>500</v>
          </cell>
          <cell r="F207">
            <v>500</v>
          </cell>
        </row>
        <row r="208">
          <cell r="D208">
            <v>2109999</v>
          </cell>
          <cell r="E208">
            <v>858.75</v>
          </cell>
          <cell r="F208">
            <v>859</v>
          </cell>
        </row>
        <row r="209">
          <cell r="D209">
            <v>2110101</v>
          </cell>
          <cell r="E209">
            <v>879.629163</v>
          </cell>
          <cell r="F209">
            <v>880</v>
          </cell>
        </row>
        <row r="210">
          <cell r="D210">
            <v>2110102</v>
          </cell>
          <cell r="E210">
            <v>357.1156</v>
          </cell>
          <cell r="F210">
            <v>357</v>
          </cell>
        </row>
        <row r="211">
          <cell r="D211">
            <v>2110299</v>
          </cell>
          <cell r="E211">
            <v>909.664302</v>
          </cell>
          <cell r="F211">
            <v>910</v>
          </cell>
        </row>
        <row r="212">
          <cell r="D212">
            <v>2110301</v>
          </cell>
          <cell r="E212">
            <v>300.9988</v>
          </cell>
          <cell r="F212">
            <v>301</v>
          </cell>
        </row>
        <row r="213">
          <cell r="D213">
            <v>2110302</v>
          </cell>
          <cell r="E213">
            <v>3574.236</v>
          </cell>
          <cell r="F213">
            <v>3574</v>
          </cell>
        </row>
        <row r="214">
          <cell r="D214">
            <v>2110307</v>
          </cell>
          <cell r="E214">
            <v>10.4695</v>
          </cell>
          <cell r="F214">
            <v>10</v>
          </cell>
        </row>
        <row r="215">
          <cell r="D215">
            <v>2110406</v>
          </cell>
          <cell r="E215">
            <v>4.8</v>
          </cell>
          <cell r="F215">
            <v>5</v>
          </cell>
        </row>
        <row r="216">
          <cell r="D216">
            <v>2111001</v>
          </cell>
          <cell r="E216">
            <v>5</v>
          </cell>
          <cell r="F216">
            <v>5</v>
          </cell>
        </row>
        <row r="217">
          <cell r="D217">
            <v>2111102</v>
          </cell>
          <cell r="E217">
            <v>15</v>
          </cell>
          <cell r="F217">
            <v>15</v>
          </cell>
        </row>
        <row r="218">
          <cell r="D218">
            <v>2111499</v>
          </cell>
          <cell r="E218">
            <v>5</v>
          </cell>
          <cell r="F218">
            <v>5</v>
          </cell>
        </row>
        <row r="219">
          <cell r="D219">
            <v>2120101</v>
          </cell>
          <cell r="E219">
            <v>964.637943</v>
          </cell>
          <cell r="F219">
            <v>965</v>
          </cell>
        </row>
        <row r="220">
          <cell r="D220">
            <v>2120104</v>
          </cell>
          <cell r="E220">
            <v>2786.910633</v>
          </cell>
          <cell r="F220">
            <v>2787</v>
          </cell>
        </row>
        <row r="221">
          <cell r="D221">
            <v>2120106</v>
          </cell>
          <cell r="E221">
            <v>298.92</v>
          </cell>
          <cell r="F221">
            <v>299</v>
          </cell>
        </row>
        <row r="222">
          <cell r="D222">
            <v>2120199</v>
          </cell>
          <cell r="E222">
            <v>84229.151072</v>
          </cell>
          <cell r="F222">
            <v>84229</v>
          </cell>
        </row>
        <row r="223">
          <cell r="D223">
            <v>2120201</v>
          </cell>
          <cell r="E223">
            <v>665.102242</v>
          </cell>
          <cell r="F223">
            <v>665</v>
          </cell>
        </row>
        <row r="224">
          <cell r="D224">
            <v>2120399</v>
          </cell>
          <cell r="E224">
            <v>16063.200193</v>
          </cell>
          <cell r="F224">
            <v>16063</v>
          </cell>
        </row>
        <row r="225">
          <cell r="D225">
            <v>2120501</v>
          </cell>
          <cell r="E225">
            <v>14525.09</v>
          </cell>
          <cell r="F225">
            <v>14525</v>
          </cell>
        </row>
        <row r="226">
          <cell r="D226">
            <v>2120601</v>
          </cell>
          <cell r="E226">
            <v>1179.780375</v>
          </cell>
          <cell r="F226">
            <v>1180</v>
          </cell>
        </row>
        <row r="227">
          <cell r="D227">
            <v>2129999</v>
          </cell>
          <cell r="E227">
            <v>15122.2</v>
          </cell>
          <cell r="F227">
            <v>15122</v>
          </cell>
        </row>
        <row r="228">
          <cell r="D228">
            <v>2130101</v>
          </cell>
          <cell r="E228">
            <v>422.686802</v>
          </cell>
          <cell r="F228">
            <v>423</v>
          </cell>
        </row>
        <row r="229">
          <cell r="D229">
            <v>2130102</v>
          </cell>
          <cell r="E229">
            <v>11</v>
          </cell>
          <cell r="F229">
            <v>11</v>
          </cell>
        </row>
        <row r="230">
          <cell r="D230">
            <v>2130104</v>
          </cell>
          <cell r="E230">
            <v>1487.959162</v>
          </cell>
          <cell r="F230">
            <v>1488</v>
          </cell>
        </row>
        <row r="231">
          <cell r="D231">
            <v>2130106</v>
          </cell>
          <cell r="E231">
            <v>28</v>
          </cell>
          <cell r="F231">
            <v>28</v>
          </cell>
        </row>
        <row r="232">
          <cell r="D232">
            <v>2130108</v>
          </cell>
          <cell r="E232">
            <v>0.582145</v>
          </cell>
          <cell r="F232">
            <v>1</v>
          </cell>
        </row>
        <row r="233">
          <cell r="D233">
            <v>2130109</v>
          </cell>
          <cell r="E233">
            <v>143.45</v>
          </cell>
          <cell r="F233">
            <v>143</v>
          </cell>
        </row>
        <row r="234">
          <cell r="D234">
            <v>2130110</v>
          </cell>
          <cell r="E234">
            <v>4.67</v>
          </cell>
          <cell r="F234">
            <v>5</v>
          </cell>
        </row>
        <row r="235">
          <cell r="D235">
            <v>2130112</v>
          </cell>
          <cell r="E235">
            <v>5.63</v>
          </cell>
          <cell r="F235">
            <v>6</v>
          </cell>
        </row>
        <row r="236">
          <cell r="D236">
            <v>2130120</v>
          </cell>
          <cell r="E236">
            <v>507.7</v>
          </cell>
          <cell r="F236">
            <v>508</v>
          </cell>
        </row>
        <row r="237">
          <cell r="D237">
            <v>2130122</v>
          </cell>
          <cell r="E237">
            <v>3196.3768</v>
          </cell>
          <cell r="F237">
            <v>3196</v>
          </cell>
        </row>
        <row r="238">
          <cell r="D238">
            <v>2130124</v>
          </cell>
          <cell r="E238">
            <v>76.26</v>
          </cell>
          <cell r="F238">
            <v>76</v>
          </cell>
        </row>
        <row r="239">
          <cell r="D239">
            <v>2130126</v>
          </cell>
          <cell r="E239">
            <v>13000</v>
          </cell>
          <cell r="F239">
            <v>13000</v>
          </cell>
        </row>
        <row r="240">
          <cell r="D240">
            <v>2130135</v>
          </cell>
          <cell r="E240">
            <v>185.5</v>
          </cell>
          <cell r="F240">
            <v>186</v>
          </cell>
        </row>
        <row r="241">
          <cell r="D241">
            <v>2130142</v>
          </cell>
          <cell r="E241">
            <v>62.3</v>
          </cell>
          <cell r="F241">
            <v>62</v>
          </cell>
        </row>
        <row r="242">
          <cell r="D242">
            <v>2130153</v>
          </cell>
          <cell r="E242">
            <v>64.6</v>
          </cell>
          <cell r="F242">
            <v>65</v>
          </cell>
        </row>
        <row r="243">
          <cell r="D243">
            <v>2130199</v>
          </cell>
          <cell r="E243">
            <v>6409.43106</v>
          </cell>
          <cell r="F243">
            <v>6409</v>
          </cell>
        </row>
        <row r="244">
          <cell r="D244">
            <v>2130207</v>
          </cell>
          <cell r="E244">
            <v>2190</v>
          </cell>
          <cell r="F244">
            <v>2190</v>
          </cell>
        </row>
        <row r="245">
          <cell r="D245">
            <v>2130234</v>
          </cell>
          <cell r="E245">
            <v>4</v>
          </cell>
          <cell r="F245">
            <v>4</v>
          </cell>
        </row>
        <row r="246">
          <cell r="D246">
            <v>2130301</v>
          </cell>
          <cell r="E246">
            <v>397.803089</v>
          </cell>
          <cell r="F246">
            <v>398</v>
          </cell>
        </row>
        <row r="247">
          <cell r="D247">
            <v>2130304</v>
          </cell>
          <cell r="E247">
            <v>1425.920323</v>
          </cell>
          <cell r="F247">
            <v>1426</v>
          </cell>
        </row>
        <row r="248">
          <cell r="D248">
            <v>2130305</v>
          </cell>
          <cell r="E248">
            <v>10779.372937</v>
          </cell>
          <cell r="F248">
            <v>10779</v>
          </cell>
        </row>
        <row r="249">
          <cell r="D249">
            <v>2130306</v>
          </cell>
          <cell r="E249">
            <v>1855</v>
          </cell>
          <cell r="F249">
            <v>1855</v>
          </cell>
        </row>
        <row r="250">
          <cell r="D250">
            <v>2130310</v>
          </cell>
          <cell r="E250">
            <v>34</v>
          </cell>
          <cell r="F250">
            <v>34</v>
          </cell>
        </row>
        <row r="251">
          <cell r="D251">
            <v>2130311</v>
          </cell>
          <cell r="E251">
            <v>69.751796</v>
          </cell>
          <cell r="F251">
            <v>70</v>
          </cell>
        </row>
        <row r="252">
          <cell r="D252">
            <v>2130314</v>
          </cell>
          <cell r="E252">
            <v>55.89</v>
          </cell>
          <cell r="F252">
            <v>56</v>
          </cell>
        </row>
        <row r="253">
          <cell r="D253">
            <v>2130333</v>
          </cell>
          <cell r="E253">
            <v>75</v>
          </cell>
          <cell r="F253">
            <v>75</v>
          </cell>
        </row>
        <row r="254">
          <cell r="D254">
            <v>2130334</v>
          </cell>
          <cell r="E254">
            <v>0.9</v>
          </cell>
          <cell r="F254">
            <v>1</v>
          </cell>
        </row>
        <row r="255">
          <cell r="D255">
            <v>2130505</v>
          </cell>
          <cell r="E255">
            <v>90</v>
          </cell>
          <cell r="F255">
            <v>90</v>
          </cell>
        </row>
        <row r="256">
          <cell r="D256">
            <v>2130599</v>
          </cell>
          <cell r="E256">
            <v>3139.254862</v>
          </cell>
          <cell r="F256">
            <v>3139</v>
          </cell>
        </row>
        <row r="257">
          <cell r="D257">
            <v>2130701</v>
          </cell>
          <cell r="E257">
            <v>180</v>
          </cell>
          <cell r="F257">
            <v>180</v>
          </cell>
        </row>
        <row r="258">
          <cell r="D258">
            <v>2130705</v>
          </cell>
          <cell r="E258">
            <v>2371.438</v>
          </cell>
          <cell r="F258">
            <v>2371</v>
          </cell>
        </row>
        <row r="259">
          <cell r="D259">
            <v>2130803</v>
          </cell>
          <cell r="E259">
            <v>116.3</v>
          </cell>
          <cell r="F259">
            <v>116</v>
          </cell>
        </row>
        <row r="260">
          <cell r="D260">
            <v>2130804</v>
          </cell>
          <cell r="E260">
            <v>80.362351</v>
          </cell>
          <cell r="F260">
            <v>80</v>
          </cell>
        </row>
        <row r="261">
          <cell r="D261">
            <v>2140101</v>
          </cell>
          <cell r="E261">
            <v>424.006692</v>
          </cell>
          <cell r="F261">
            <v>424</v>
          </cell>
        </row>
        <row r="262">
          <cell r="D262">
            <v>2140104</v>
          </cell>
          <cell r="E262">
            <v>2410.52585</v>
          </cell>
          <cell r="F262">
            <v>2411</v>
          </cell>
        </row>
        <row r="263">
          <cell r="D263">
            <v>2140106</v>
          </cell>
          <cell r="E263">
            <v>5546.74023</v>
          </cell>
          <cell r="F263">
            <v>5547</v>
          </cell>
        </row>
        <row r="264">
          <cell r="D264">
            <v>2140112</v>
          </cell>
          <cell r="E264">
            <v>217</v>
          </cell>
          <cell r="F264">
            <v>217</v>
          </cell>
        </row>
        <row r="265">
          <cell r="D265">
            <v>2140199</v>
          </cell>
          <cell r="E265">
            <v>1035.730724</v>
          </cell>
          <cell r="F265">
            <v>1036</v>
          </cell>
        </row>
        <row r="266">
          <cell r="D266">
            <v>2149901</v>
          </cell>
          <cell r="E266">
            <v>10551</v>
          </cell>
          <cell r="F266">
            <v>10551</v>
          </cell>
        </row>
        <row r="267">
          <cell r="D267">
            <v>2150299</v>
          </cell>
          <cell r="E267">
            <v>2658.25</v>
          </cell>
          <cell r="F267">
            <v>2658</v>
          </cell>
        </row>
        <row r="268">
          <cell r="D268">
            <v>2150701</v>
          </cell>
          <cell r="E268">
            <v>153.206516</v>
          </cell>
          <cell r="F268">
            <v>153</v>
          </cell>
        </row>
        <row r="269">
          <cell r="D269">
            <v>2150702</v>
          </cell>
          <cell r="E269">
            <v>57.3377</v>
          </cell>
          <cell r="F269">
            <v>57</v>
          </cell>
        </row>
        <row r="270">
          <cell r="D270">
            <v>2150799</v>
          </cell>
          <cell r="E270">
            <v>65.28179</v>
          </cell>
          <cell r="F270">
            <v>65</v>
          </cell>
        </row>
        <row r="271">
          <cell r="D271">
            <v>2150801</v>
          </cell>
          <cell r="E271">
            <v>384.707626</v>
          </cell>
          <cell r="F271">
            <v>385</v>
          </cell>
        </row>
        <row r="272">
          <cell r="D272">
            <v>2150802</v>
          </cell>
          <cell r="E272">
            <v>10.168284</v>
          </cell>
          <cell r="F272">
            <v>10</v>
          </cell>
        </row>
        <row r="273">
          <cell r="D273">
            <v>2150805</v>
          </cell>
          <cell r="E273">
            <v>850.84</v>
          </cell>
          <cell r="F273">
            <v>851</v>
          </cell>
        </row>
        <row r="274">
          <cell r="D274">
            <v>2150899</v>
          </cell>
          <cell r="E274">
            <v>448.27258</v>
          </cell>
          <cell r="F274">
            <v>448</v>
          </cell>
        </row>
        <row r="275">
          <cell r="D275">
            <v>2159904</v>
          </cell>
          <cell r="E275">
            <v>8.06</v>
          </cell>
          <cell r="F275">
            <v>8</v>
          </cell>
        </row>
        <row r="276">
          <cell r="D276">
            <v>2160201</v>
          </cell>
          <cell r="E276">
            <v>155.533585</v>
          </cell>
          <cell r="F276">
            <v>156</v>
          </cell>
        </row>
        <row r="277">
          <cell r="D277">
            <v>2160250</v>
          </cell>
          <cell r="E277">
            <v>69.635946</v>
          </cell>
          <cell r="F277">
            <v>70</v>
          </cell>
        </row>
        <row r="278">
          <cell r="D278">
            <v>2200101</v>
          </cell>
          <cell r="E278">
            <v>915.283869</v>
          </cell>
          <cell r="F278">
            <v>915</v>
          </cell>
        </row>
        <row r="279">
          <cell r="D279">
            <v>2200104</v>
          </cell>
          <cell r="E279">
            <v>178.74</v>
          </cell>
          <cell r="F279">
            <v>179</v>
          </cell>
        </row>
        <row r="280">
          <cell r="D280">
            <v>2200107</v>
          </cell>
          <cell r="E280">
            <v>40</v>
          </cell>
          <cell r="F280">
            <v>40</v>
          </cell>
        </row>
        <row r="281">
          <cell r="D281">
            <v>2200108</v>
          </cell>
          <cell r="E281">
            <v>73.26</v>
          </cell>
          <cell r="F281">
            <v>73</v>
          </cell>
        </row>
        <row r="282">
          <cell r="D282">
            <v>2200150</v>
          </cell>
          <cell r="E282">
            <v>702.869005</v>
          </cell>
          <cell r="F282">
            <v>703</v>
          </cell>
        </row>
        <row r="283">
          <cell r="D283">
            <v>2200199</v>
          </cell>
          <cell r="E283">
            <v>2333.056</v>
          </cell>
          <cell r="F283">
            <v>2333</v>
          </cell>
        </row>
        <row r="284">
          <cell r="D284">
            <v>2200504</v>
          </cell>
          <cell r="E284">
            <v>284.599867</v>
          </cell>
          <cell r="F284">
            <v>285</v>
          </cell>
        </row>
        <row r="285">
          <cell r="D285">
            <v>2210108</v>
          </cell>
          <cell r="E285">
            <v>1010.1097</v>
          </cell>
          <cell r="F285">
            <v>1010</v>
          </cell>
        </row>
        <row r="286">
          <cell r="D286">
            <v>2210113</v>
          </cell>
          <cell r="E286">
            <v>337</v>
          </cell>
          <cell r="F286">
            <v>337</v>
          </cell>
        </row>
        <row r="287">
          <cell r="D287">
            <v>2210199</v>
          </cell>
          <cell r="E287">
            <v>1245.75</v>
          </cell>
          <cell r="F287">
            <v>1246</v>
          </cell>
        </row>
        <row r="288">
          <cell r="D288">
            <v>2210201</v>
          </cell>
          <cell r="E288">
            <v>39638.877105</v>
          </cell>
          <cell r="F288">
            <v>39639</v>
          </cell>
        </row>
        <row r="289">
          <cell r="D289">
            <v>2210203</v>
          </cell>
          <cell r="E289">
            <v>28.28016</v>
          </cell>
          <cell r="F289">
            <v>28</v>
          </cell>
        </row>
        <row r="290">
          <cell r="D290">
            <v>2220115</v>
          </cell>
          <cell r="E290">
            <v>826.04</v>
          </cell>
          <cell r="F290">
            <v>826</v>
          </cell>
        </row>
        <row r="291">
          <cell r="D291">
            <v>2220199</v>
          </cell>
          <cell r="E291">
            <v>4.64</v>
          </cell>
          <cell r="F291">
            <v>5</v>
          </cell>
        </row>
        <row r="292">
          <cell r="D292">
            <v>2220511</v>
          </cell>
          <cell r="E292">
            <v>219.87625</v>
          </cell>
          <cell r="F292">
            <v>220</v>
          </cell>
        </row>
        <row r="293">
          <cell r="D293">
            <v>2240101</v>
          </cell>
          <cell r="E293">
            <v>756.862757</v>
          </cell>
          <cell r="F293">
            <v>757</v>
          </cell>
        </row>
        <row r="294">
          <cell r="D294">
            <v>2240102</v>
          </cell>
          <cell r="E294">
            <v>40.44</v>
          </cell>
          <cell r="F294">
            <v>40</v>
          </cell>
        </row>
        <row r="295">
          <cell r="D295">
            <v>2240104</v>
          </cell>
          <cell r="E295">
            <v>129.11</v>
          </cell>
          <cell r="F295">
            <v>129</v>
          </cell>
        </row>
        <row r="296">
          <cell r="D296">
            <v>2240106</v>
          </cell>
          <cell r="E296">
            <v>55.36</v>
          </cell>
          <cell r="F296">
            <v>55</v>
          </cell>
        </row>
        <row r="297">
          <cell r="D297">
            <v>2240109</v>
          </cell>
          <cell r="E297">
            <v>68.097</v>
          </cell>
          <cell r="F297">
            <v>68</v>
          </cell>
        </row>
        <row r="298">
          <cell r="D298">
            <v>2240150</v>
          </cell>
          <cell r="E298">
            <v>181.860359</v>
          </cell>
          <cell r="F298">
            <v>182</v>
          </cell>
        </row>
        <row r="299">
          <cell r="D299">
            <v>2240201</v>
          </cell>
          <cell r="E299">
            <v>2026.68296</v>
          </cell>
          <cell r="F299">
            <v>2027</v>
          </cell>
        </row>
        <row r="300">
          <cell r="D300">
            <v>2240202</v>
          </cell>
          <cell r="E300">
            <v>809.0675</v>
          </cell>
          <cell r="F300">
            <v>809</v>
          </cell>
        </row>
        <row r="301">
          <cell r="D301">
            <v>2290201</v>
          </cell>
          <cell r="E301">
            <v>1100</v>
          </cell>
          <cell r="F301">
            <v>1100</v>
          </cell>
        </row>
        <row r="302">
          <cell r="D302">
            <v>2299999</v>
          </cell>
          <cell r="E302">
            <v>171.834413</v>
          </cell>
          <cell r="F302">
            <v>172</v>
          </cell>
        </row>
        <row r="303">
          <cell r="D303">
            <v>2320301</v>
          </cell>
          <cell r="E303">
            <v>90300</v>
          </cell>
          <cell r="F303">
            <v>90300</v>
          </cell>
        </row>
        <row r="304">
          <cell r="D304">
            <v>2330301</v>
          </cell>
          <cell r="E304">
            <v>150</v>
          </cell>
          <cell r="F304">
            <v>150</v>
          </cell>
        </row>
      </sheetData>
      <sheetData sheetId="2"/>
      <sheetData sheetId="3">
        <row r="3">
          <cell r="E3">
            <v>50201</v>
          </cell>
          <cell r="F3" t="str">
            <v>]办公经费</v>
          </cell>
          <cell r="G3">
            <v>170537444.25</v>
          </cell>
          <cell r="H3">
            <v>17054</v>
          </cell>
        </row>
        <row r="4">
          <cell r="E4">
            <v>50101</v>
          </cell>
          <cell r="F4" t="str">
            <v>]工资奖金津补贴</v>
          </cell>
          <cell r="G4">
            <v>639020523.3</v>
          </cell>
          <cell r="H4">
            <v>63902</v>
          </cell>
        </row>
        <row r="5">
          <cell r="E5">
            <v>50205</v>
          </cell>
          <cell r="F5" t="str">
            <v>]委托业务费</v>
          </cell>
          <cell r="G5">
            <v>281966282.12</v>
          </cell>
          <cell r="H5">
            <v>28197</v>
          </cell>
        </row>
        <row r="6">
          <cell r="E6">
            <v>50306</v>
          </cell>
          <cell r="F6" t="str">
            <v>]设备购置</v>
          </cell>
          <cell r="G6">
            <v>12268116.66</v>
          </cell>
          <cell r="H6">
            <v>1227</v>
          </cell>
        </row>
        <row r="7">
          <cell r="E7">
            <v>50209</v>
          </cell>
          <cell r="F7" t="str">
            <v>]维修（护）费</v>
          </cell>
          <cell r="G7">
            <v>35504783.73</v>
          </cell>
          <cell r="H7">
            <v>3550</v>
          </cell>
        </row>
        <row r="8">
          <cell r="E8">
            <v>50102</v>
          </cell>
          <cell r="F8" t="str">
            <v>]社会保障缴费</v>
          </cell>
          <cell r="G8">
            <v>184950003.06</v>
          </cell>
          <cell r="H8">
            <v>18495</v>
          </cell>
        </row>
        <row r="9">
          <cell r="E9">
            <v>50203</v>
          </cell>
          <cell r="F9" t="str">
            <v>]培训费</v>
          </cell>
          <cell r="G9">
            <v>1204232.52</v>
          </cell>
          <cell r="H9">
            <v>120</v>
          </cell>
        </row>
        <row r="10">
          <cell r="E10">
            <v>50299</v>
          </cell>
          <cell r="F10" t="str">
            <v>]其他商品和服务支出</v>
          </cell>
          <cell r="G10">
            <v>476394157.37</v>
          </cell>
          <cell r="H10">
            <v>47639</v>
          </cell>
        </row>
        <row r="11">
          <cell r="E11">
            <v>50999</v>
          </cell>
          <cell r="F11" t="str">
            <v>]其他对个人和家庭的补助</v>
          </cell>
          <cell r="G11">
            <v>310045964.93</v>
          </cell>
          <cell r="H11">
            <v>31005</v>
          </cell>
        </row>
        <row r="12">
          <cell r="E12">
            <v>50905</v>
          </cell>
          <cell r="F12" t="str">
            <v>]离退休费</v>
          </cell>
          <cell r="G12">
            <v>144439849.42</v>
          </cell>
          <cell r="H12">
            <v>14444</v>
          </cell>
        </row>
        <row r="13">
          <cell r="E13">
            <v>50202</v>
          </cell>
          <cell r="F13" t="str">
            <v>]会议费</v>
          </cell>
          <cell r="G13">
            <v>1188220</v>
          </cell>
          <cell r="H13">
            <v>119</v>
          </cell>
        </row>
        <row r="14">
          <cell r="E14">
            <v>50103</v>
          </cell>
          <cell r="F14" t="str">
            <v>]住房公积金</v>
          </cell>
          <cell r="G14">
            <v>265046923.95</v>
          </cell>
          <cell r="H14">
            <v>26505</v>
          </cell>
        </row>
        <row r="15">
          <cell r="E15">
            <v>50901</v>
          </cell>
          <cell r="F15" t="str">
            <v>]社会福利和救助</v>
          </cell>
          <cell r="G15">
            <v>271955368.9</v>
          </cell>
          <cell r="H15">
            <v>27196</v>
          </cell>
        </row>
        <row r="16">
          <cell r="E16">
            <v>50502</v>
          </cell>
          <cell r="F16" t="str">
            <v>]商品和服务支出</v>
          </cell>
          <cell r="G16">
            <v>392112536.53</v>
          </cell>
          <cell r="H16">
            <v>39211</v>
          </cell>
        </row>
        <row r="17">
          <cell r="E17">
            <v>50501</v>
          </cell>
          <cell r="F17" t="str">
            <v>]工资福利支出</v>
          </cell>
          <cell r="G17">
            <v>1950863307.99</v>
          </cell>
          <cell r="H17">
            <v>195086</v>
          </cell>
        </row>
        <row r="18">
          <cell r="E18">
            <v>50208</v>
          </cell>
          <cell r="F18" t="str">
            <v>]公务用车运行维护费</v>
          </cell>
          <cell r="G18">
            <v>6568500</v>
          </cell>
          <cell r="H18">
            <v>657</v>
          </cell>
        </row>
        <row r="19">
          <cell r="E19">
            <v>50701</v>
          </cell>
          <cell r="F19" t="str">
            <v>]费用补贴</v>
          </cell>
          <cell r="G19">
            <v>286456665.86</v>
          </cell>
          <cell r="H19">
            <v>28646</v>
          </cell>
        </row>
        <row r="20">
          <cell r="E20">
            <v>50399</v>
          </cell>
          <cell r="F20" t="str">
            <v>]其他资本性支出</v>
          </cell>
          <cell r="G20">
            <v>162194062.5</v>
          </cell>
          <cell r="H20">
            <v>16219</v>
          </cell>
        </row>
        <row r="21">
          <cell r="E21">
            <v>50206</v>
          </cell>
          <cell r="F21" t="str">
            <v>]公务接待费</v>
          </cell>
          <cell r="G21">
            <v>30000</v>
          </cell>
          <cell r="H21">
            <v>3</v>
          </cell>
        </row>
        <row r="22">
          <cell r="E22">
            <v>50799</v>
          </cell>
          <cell r="F22" t="str">
            <v>]其他对企业补助</v>
          </cell>
          <cell r="G22">
            <v>651439133.3</v>
          </cell>
          <cell r="H22">
            <v>65144</v>
          </cell>
        </row>
        <row r="23">
          <cell r="E23">
            <v>50204</v>
          </cell>
          <cell r="F23" t="str">
            <v>]专用材料购置费</v>
          </cell>
          <cell r="G23">
            <v>4656395.5</v>
          </cell>
          <cell r="H23">
            <v>466</v>
          </cell>
        </row>
        <row r="24">
          <cell r="E24">
            <v>50307</v>
          </cell>
          <cell r="F24" t="str">
            <v>]大型修缮</v>
          </cell>
          <cell r="G24">
            <v>75596817.39</v>
          </cell>
          <cell r="H24">
            <v>7560</v>
          </cell>
        </row>
        <row r="25">
          <cell r="E25">
            <v>50601</v>
          </cell>
          <cell r="F25" t="str">
            <v>]资本性支出</v>
          </cell>
          <cell r="G25">
            <v>15376943.8</v>
          </cell>
          <cell r="H25">
            <v>1538</v>
          </cell>
        </row>
        <row r="26">
          <cell r="E26">
            <v>50903</v>
          </cell>
          <cell r="F26" t="str">
            <v>]个人农业生产补贴</v>
          </cell>
          <cell r="G26">
            <v>5677168</v>
          </cell>
          <cell r="H26">
            <v>568</v>
          </cell>
        </row>
        <row r="27">
          <cell r="E27">
            <v>50199</v>
          </cell>
          <cell r="F27" t="str">
            <v>]其他工资福利支出</v>
          </cell>
          <cell r="G27">
            <v>192993198.04</v>
          </cell>
          <cell r="H27">
            <v>19299</v>
          </cell>
        </row>
        <row r="28">
          <cell r="E28">
            <v>50902</v>
          </cell>
          <cell r="F28" t="str">
            <v>]助学金</v>
          </cell>
          <cell r="G28">
            <v>2128546.75</v>
          </cell>
          <cell r="H28">
            <v>213</v>
          </cell>
        </row>
        <row r="29">
          <cell r="E29">
            <v>50303</v>
          </cell>
          <cell r="F29" t="str">
            <v>]公务用车购置</v>
          </cell>
          <cell r="G29">
            <v>750000</v>
          </cell>
          <cell r="H29">
            <v>75</v>
          </cell>
        </row>
        <row r="30">
          <cell r="E30">
            <v>51103</v>
          </cell>
          <cell r="F30" t="str">
            <v>]国内债务发行费用</v>
          </cell>
          <cell r="G30">
            <v>1500000</v>
          </cell>
          <cell r="H30">
            <v>150</v>
          </cell>
        </row>
        <row r="31">
          <cell r="E31">
            <v>51101</v>
          </cell>
          <cell r="F31" t="str">
            <v>]国内债务付息</v>
          </cell>
          <cell r="G31">
            <v>903000000</v>
          </cell>
          <cell r="H31">
            <v>90300</v>
          </cell>
        </row>
        <row r="32">
          <cell r="E32">
            <v>50702</v>
          </cell>
          <cell r="F32" t="str">
            <v>]利息补贴</v>
          </cell>
          <cell r="G32">
            <v>803623.51</v>
          </cell>
          <cell r="H32">
            <v>80</v>
          </cell>
        </row>
        <row r="33">
          <cell r="E33">
            <v>51002</v>
          </cell>
          <cell r="F33" t="str">
            <v>]对社会保险基金补助</v>
          </cell>
          <cell r="G33">
            <v>638099601.79</v>
          </cell>
          <cell r="H33">
            <v>63810</v>
          </cell>
        </row>
        <row r="34">
          <cell r="E34">
            <v>59908</v>
          </cell>
          <cell r="F34" t="str">
            <v>]对民间非营利组织和群众性自治组织补贴</v>
          </cell>
          <cell r="G34">
            <v>10000</v>
          </cell>
          <cell r="H34">
            <v>1</v>
          </cell>
        </row>
        <row r="35">
          <cell r="E35">
            <v>50405</v>
          </cell>
          <cell r="F35" t="str">
            <v>]大型修缮</v>
          </cell>
          <cell r="G35">
            <v>34210628.5</v>
          </cell>
          <cell r="H35">
            <v>3421</v>
          </cell>
        </row>
        <row r="36">
          <cell r="E36">
            <v>50402</v>
          </cell>
          <cell r="F36" t="str">
            <v>]基础设施建设</v>
          </cell>
          <cell r="G36">
            <v>4455155.82</v>
          </cell>
          <cell r="H36">
            <v>446</v>
          </cell>
        </row>
        <row r="37">
          <cell r="E37">
            <v>51401</v>
          </cell>
          <cell r="F37" t="str">
            <v>]预备费</v>
          </cell>
          <cell r="G37">
            <v>150000000</v>
          </cell>
          <cell r="H37">
            <v>15000</v>
          </cell>
        </row>
        <row r="38">
          <cell r="E38">
            <v>50899</v>
          </cell>
          <cell r="F38" t="str">
            <v>]其他对企业资本性支出
</v>
          </cell>
          <cell r="G38">
            <v>10000000</v>
          </cell>
          <cell r="H38">
            <v>1000</v>
          </cell>
        </row>
        <row r="39">
          <cell r="E39">
            <v>50499</v>
          </cell>
          <cell r="F39" t="str">
            <v>]其他资本性支出</v>
          </cell>
          <cell r="G39">
            <v>34100000</v>
          </cell>
          <cell r="H39">
            <v>3410</v>
          </cell>
        </row>
        <row r="40">
          <cell r="E40">
            <v>50301</v>
          </cell>
          <cell r="F40" t="str">
            <v>]房屋建筑物购建</v>
          </cell>
          <cell r="G40">
            <v>40340000</v>
          </cell>
          <cell r="H40">
            <v>4034</v>
          </cell>
        </row>
        <row r="41">
          <cell r="E41">
            <v>50404</v>
          </cell>
          <cell r="F41" t="str">
            <v>]设备购置</v>
          </cell>
          <cell r="G41">
            <v>1000000</v>
          </cell>
          <cell r="H41">
            <v>100</v>
          </cell>
        </row>
        <row r="42">
          <cell r="E42">
            <v>50602</v>
          </cell>
          <cell r="F42" t="str">
            <v>]资本性支出（基本建设）</v>
          </cell>
          <cell r="G42">
            <v>103431573.55</v>
          </cell>
          <cell r="H42">
            <v>10343</v>
          </cell>
        </row>
        <row r="43">
          <cell r="E43">
            <v>50403</v>
          </cell>
          <cell r="F43" t="str">
            <v>]公务用车购置</v>
          </cell>
          <cell r="G43">
            <v>1241100</v>
          </cell>
          <cell r="H43">
            <v>124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1"/>
  </sheetPr>
  <dimension ref="A1:N31"/>
  <sheetViews>
    <sheetView showGridLines="0" zoomScale="70" zoomScaleNormal="70" workbookViewId="0">
      <selection activeCell="A10" sqref="A10:K18"/>
    </sheetView>
  </sheetViews>
  <sheetFormatPr defaultColWidth="8.75" defaultRowHeight="14.25"/>
  <cols>
    <col min="1" max="1" width="9" style="76"/>
    <col min="2" max="2" width="9.5" style="76" customWidth="1"/>
    <col min="3" max="3" width="9.625" style="76" customWidth="1"/>
    <col min="4" max="5" width="9" style="76"/>
    <col min="6" max="6" width="28" style="76"/>
    <col min="7" max="10" width="9" style="76"/>
    <col min="11" max="11" width="7.375" style="76" customWidth="1"/>
    <col min="12" max="32" width="9" style="76"/>
    <col min="33" max="256" width="8.75" style="76"/>
    <col min="257" max="16384" width="8.75" style="5"/>
  </cols>
  <sheetData>
    <row r="1" ht="20.25" spans="1:11">
      <c r="A1" s="343" t="s">
        <v>0</v>
      </c>
      <c r="J1" s="88"/>
      <c r="K1" s="88"/>
    </row>
    <row r="2" ht="71.25" customHeight="1" spans="1:11">
      <c r="A2" s="77" t="s">
        <v>1</v>
      </c>
      <c r="B2" s="77"/>
      <c r="C2" s="77"/>
      <c r="D2" s="78"/>
      <c r="E2" s="78"/>
      <c r="I2" s="89"/>
      <c r="J2" s="89"/>
      <c r="K2" s="89"/>
    </row>
    <row r="3" s="342" customFormat="1" ht="29.25" customHeight="1" spans="1:1">
      <c r="A3" s="344"/>
    </row>
    <row r="4" ht="56.25" customHeight="1"/>
    <row r="5" ht="111" customHeight="1" spans="1:11">
      <c r="A5" s="345" t="s">
        <v>2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</row>
    <row r="7" customHeight="1" spans="5:7">
      <c r="E7" s="80"/>
      <c r="F7" s="80"/>
      <c r="G7" s="80"/>
    </row>
    <row r="8" customHeight="1" spans="5:7">
      <c r="E8" s="80"/>
      <c r="F8" s="80"/>
      <c r="G8" s="80"/>
    </row>
    <row r="9" customHeight="1" spans="5:7">
      <c r="E9" s="80"/>
      <c r="F9" s="80"/>
      <c r="G9" s="80"/>
    </row>
    <row r="10" ht="6" customHeight="1" spans="1:11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ht="13.5" hidden="1" spans="1:11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ht="13.5" hidden="1" spans="1:11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</row>
    <row r="13" ht="13.5" hidden="1" spans="1:1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</row>
    <row r="14" ht="13.5" spans="1:1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</row>
    <row r="15" ht="13.5" spans="1:11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</row>
    <row r="16" ht="13.5" spans="1:1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</row>
    <row r="17" ht="13.5" spans="1:1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</row>
    <row r="18" ht="13.5" spans="1:11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</row>
    <row r="21" ht="47.25" customHeight="1" spans="1:11">
      <c r="A21" s="83"/>
      <c r="B21" s="83"/>
      <c r="C21" s="83"/>
      <c r="D21" s="83"/>
      <c r="E21" s="83"/>
      <c r="G21" s="83"/>
      <c r="H21" s="83"/>
      <c r="I21" s="83"/>
      <c r="J21" s="83"/>
      <c r="K21" s="83"/>
    </row>
    <row r="22" ht="35.25" spans="1:11">
      <c r="A22" s="83"/>
      <c r="B22" s="83"/>
      <c r="C22" s="83"/>
      <c r="D22" s="83"/>
      <c r="E22" s="83"/>
      <c r="F22" s="346"/>
      <c r="G22" s="83"/>
      <c r="H22" s="83"/>
      <c r="I22" s="83"/>
      <c r="J22" s="83"/>
      <c r="K22" s="83"/>
    </row>
    <row r="23" ht="45" customHeight="1" spans="1:14">
      <c r="A23" s="83"/>
      <c r="B23" s="83"/>
      <c r="C23" s="83"/>
      <c r="D23" s="83"/>
      <c r="E23" s="83"/>
      <c r="F23" s="346"/>
      <c r="G23" s="83"/>
      <c r="H23" s="83"/>
      <c r="L23" s="347"/>
      <c r="M23" s="347"/>
      <c r="N23" s="347"/>
    </row>
    <row r="24" ht="35.25" spans="1:11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</row>
    <row r="25" ht="15.75" spans="1:11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</row>
    <row r="26" ht="13.5" spans="1:11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</row>
    <row r="27" ht="35.25" customHeight="1" spans="1:11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</row>
    <row r="28" ht="3.75" customHeight="1" spans="6:11">
      <c r="F28" s="87"/>
      <c r="G28" s="87"/>
      <c r="H28" s="87"/>
      <c r="I28" s="87"/>
      <c r="J28" s="87"/>
      <c r="K28" s="87"/>
    </row>
    <row r="29" hidden="1" customHeight="1" spans="6:11">
      <c r="F29" s="87"/>
      <c r="G29" s="87"/>
      <c r="H29" s="87"/>
      <c r="I29" s="87"/>
      <c r="J29" s="87"/>
      <c r="K29" s="87"/>
    </row>
    <row r="30" hidden="1" customHeight="1" spans="6:11">
      <c r="F30" s="87"/>
      <c r="G30" s="87"/>
      <c r="H30" s="87"/>
      <c r="I30" s="87"/>
      <c r="J30" s="87"/>
      <c r="K30" s="87"/>
    </row>
    <row r="31" ht="23.25" customHeight="1" spans="6:11">
      <c r="F31" s="87"/>
      <c r="G31" s="87"/>
      <c r="H31" s="87"/>
      <c r="I31" s="87"/>
      <c r="J31" s="87"/>
      <c r="K31" s="87"/>
    </row>
  </sheetData>
  <mergeCells count="8">
    <mergeCell ref="J1:K1"/>
    <mergeCell ref="A2:C2"/>
    <mergeCell ref="I2:K2"/>
    <mergeCell ref="A5:K5"/>
    <mergeCell ref="L23:N23"/>
    <mergeCell ref="E7:G9"/>
    <mergeCell ref="A10:K18"/>
    <mergeCell ref="A26:K27"/>
  </mergeCells>
  <printOptions horizontalCentered="1" verticalCentered="1"/>
  <pageMargins left="0.590277777777778" right="0.590277777777778" top="0.786805555555556" bottom="0.786805555555556" header="0.590277777777778" footer="0.239583333333333"/>
  <pageSetup paperSize="9" scale="79" orientation="landscape" horizont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showGridLines="0" showZeros="0" workbookViewId="0">
      <pane xSplit="2" ySplit="7" topLeftCell="C8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25"/>
  <cols>
    <col min="1" max="1" width="37.5" style="173" customWidth="1"/>
    <col min="2" max="5" width="14.7583333333333" style="174" customWidth="1"/>
    <col min="6" max="6" width="14.7583333333333" style="175" customWidth="1"/>
    <col min="7" max="8" width="14.7583333333333" style="139" customWidth="1"/>
    <col min="9" max="9" width="14.7583333333333" style="176" customWidth="1"/>
    <col min="10" max="16384" width="9" style="173"/>
  </cols>
  <sheetData>
    <row r="1" ht="20.25" spans="1:1">
      <c r="A1" s="177" t="s">
        <v>1164</v>
      </c>
    </row>
    <row r="2" customFormat="1" ht="29" customHeight="1" spans="1:9">
      <c r="A2" s="177"/>
      <c r="B2" s="174"/>
      <c r="C2" s="174"/>
      <c r="D2" s="174"/>
      <c r="E2" s="174"/>
      <c r="F2" s="175"/>
      <c r="G2" s="139"/>
      <c r="H2" s="139"/>
      <c r="I2" s="176"/>
    </row>
    <row r="3" s="171" customFormat="1" ht="48" customHeight="1" spans="1:9">
      <c r="A3" s="178" t="s">
        <v>1165</v>
      </c>
      <c r="B3" s="178"/>
      <c r="C3" s="179"/>
      <c r="D3" s="179"/>
      <c r="E3" s="178"/>
      <c r="F3" s="180"/>
      <c r="G3" s="146"/>
      <c r="H3" s="146"/>
      <c r="I3" s="178"/>
    </row>
    <row r="4" ht="26" customHeight="1" spans="1:9">
      <c r="A4" s="147"/>
      <c r="I4" s="192" t="s">
        <v>6</v>
      </c>
    </row>
    <row r="5" ht="18" customHeight="1" spans="1:9">
      <c r="A5" s="65" t="s">
        <v>1166</v>
      </c>
      <c r="B5" s="148" t="s">
        <v>8</v>
      </c>
      <c r="C5" s="148" t="s">
        <v>9</v>
      </c>
      <c r="D5" s="148" t="s">
        <v>40</v>
      </c>
      <c r="E5" s="148" t="s">
        <v>10</v>
      </c>
      <c r="F5" s="149" t="s">
        <v>1167</v>
      </c>
      <c r="G5" s="149" t="s">
        <v>12</v>
      </c>
      <c r="H5" s="148" t="s">
        <v>13</v>
      </c>
      <c r="I5" s="165" t="s">
        <v>14</v>
      </c>
    </row>
    <row r="6" s="172" customFormat="1" ht="18" customHeight="1" spans="1:9">
      <c r="A6" s="150"/>
      <c r="B6" s="151"/>
      <c r="C6" s="151"/>
      <c r="D6" s="151"/>
      <c r="E6" s="151"/>
      <c r="F6" s="152"/>
      <c r="G6" s="152"/>
      <c r="H6" s="151"/>
      <c r="I6" s="166"/>
    </row>
    <row r="7" ht="27" customHeight="1" spans="1:9">
      <c r="A7" s="153" t="s">
        <v>1168</v>
      </c>
      <c r="B7" s="181">
        <f>SUM(B8:B13)</f>
        <v>190748</v>
      </c>
      <c r="C7" s="181">
        <f>SUM(C8:C13)</f>
        <v>95200</v>
      </c>
      <c r="D7" s="181">
        <f>SUM(D8:D13)</f>
        <v>106041</v>
      </c>
      <c r="E7" s="181">
        <f>SUM(E8:E13)</f>
        <v>117387</v>
      </c>
      <c r="F7" s="40">
        <f t="shared" ref="F7:F11" si="0">E7/D7</f>
        <v>1.10699635046822</v>
      </c>
      <c r="G7" s="182">
        <f t="shared" ref="G7:G11" si="1">(E7-B7)/B7</f>
        <v>-0.384596430893116</v>
      </c>
      <c r="H7" s="181">
        <f>SUM(H9:H11)</f>
        <v>86200</v>
      </c>
      <c r="I7" s="193">
        <f t="shared" ref="I7:I11" si="2">(H7-E7)/E7</f>
        <v>-0.265676778518916</v>
      </c>
    </row>
    <row r="8" ht="27" customHeight="1" spans="1:9">
      <c r="A8" s="183" t="s">
        <v>1169</v>
      </c>
      <c r="B8" s="157">
        <v>4382</v>
      </c>
      <c r="C8" s="181"/>
      <c r="D8" s="181"/>
      <c r="E8" s="157"/>
      <c r="F8" s="40"/>
      <c r="G8" s="182"/>
      <c r="H8" s="181"/>
      <c r="I8" s="193"/>
    </row>
    <row r="9" ht="27" customHeight="1" spans="1:9">
      <c r="A9" s="183" t="s">
        <v>1170</v>
      </c>
      <c r="B9" s="157">
        <v>54594</v>
      </c>
      <c r="C9" s="184">
        <v>94200</v>
      </c>
      <c r="D9" s="184">
        <v>66041</v>
      </c>
      <c r="E9" s="157">
        <v>77463</v>
      </c>
      <c r="F9" s="43">
        <f t="shared" si="0"/>
        <v>1.17295316545782</v>
      </c>
      <c r="G9" s="185">
        <f t="shared" si="1"/>
        <v>0.418892185954501</v>
      </c>
      <c r="H9" s="184">
        <v>85200</v>
      </c>
      <c r="I9" s="194">
        <f t="shared" si="2"/>
        <v>0.0998799426823128</v>
      </c>
    </row>
    <row r="10" ht="27" customHeight="1" spans="1:9">
      <c r="A10" s="183" t="s">
        <v>1171</v>
      </c>
      <c r="B10" s="157"/>
      <c r="C10" s="184"/>
      <c r="D10" s="184"/>
      <c r="E10" s="157"/>
      <c r="F10" s="43"/>
      <c r="G10" s="185"/>
      <c r="H10" s="184"/>
      <c r="I10" s="194"/>
    </row>
    <row r="11" ht="27" customHeight="1" spans="1:9">
      <c r="A11" s="186" t="s">
        <v>1172</v>
      </c>
      <c r="B11" s="157">
        <v>983</v>
      </c>
      <c r="C11" s="184">
        <v>1000</v>
      </c>
      <c r="D11" s="184">
        <v>1000</v>
      </c>
      <c r="E11" s="157">
        <v>924</v>
      </c>
      <c r="F11" s="43">
        <f t="shared" si="0"/>
        <v>0.924</v>
      </c>
      <c r="G11" s="185">
        <f t="shared" si="1"/>
        <v>-0.0600203458799593</v>
      </c>
      <c r="H11" s="184">
        <v>1000</v>
      </c>
      <c r="I11" s="194">
        <f t="shared" si="2"/>
        <v>0.0822510822510823</v>
      </c>
    </row>
    <row r="12" ht="27" customHeight="1" spans="1:9">
      <c r="A12" s="186" t="s">
        <v>1173</v>
      </c>
      <c r="B12" s="157"/>
      <c r="C12" s="184"/>
      <c r="D12" s="184"/>
      <c r="E12" s="157"/>
      <c r="F12" s="43"/>
      <c r="G12" s="185"/>
      <c r="H12" s="184"/>
      <c r="I12" s="194"/>
    </row>
    <row r="13" ht="27" customHeight="1" spans="1:9">
      <c r="A13" s="187" t="s">
        <v>1174</v>
      </c>
      <c r="B13" s="188">
        <v>130789</v>
      </c>
      <c r="C13" s="189"/>
      <c r="D13" s="189">
        <v>39000</v>
      </c>
      <c r="E13" s="188">
        <v>39000</v>
      </c>
      <c r="F13" s="162">
        <f>E13/D13</f>
        <v>1</v>
      </c>
      <c r="G13" s="190">
        <f>(E13-B13)/B13</f>
        <v>-0.701809785226586</v>
      </c>
      <c r="H13" s="191"/>
      <c r="I13" s="195"/>
    </row>
  </sheetData>
  <mergeCells count="10">
    <mergeCell ref="A3:I3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93055555555556" right="0.393055555555556" top="0.393055555555556" bottom="0.393055555555556" header="0.590277777777778" footer="0.239583333333333"/>
  <pageSetup paperSize="9" scale="77" orientation="landscape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pane xSplit="2" ySplit="6" topLeftCell="C7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25"/>
  <cols>
    <col min="1" max="1" width="48.625" style="136" customWidth="1"/>
    <col min="2" max="5" width="14.7583333333333" style="136" customWidth="1"/>
    <col min="6" max="6" width="14.7583333333333" style="137" customWidth="1"/>
    <col min="7" max="7" width="14.7583333333333" style="138" customWidth="1"/>
    <col min="8" max="8" width="14.7583333333333" style="139" customWidth="1"/>
    <col min="9" max="9" width="14.7583333333333" style="140" customWidth="1"/>
    <col min="10" max="10" width="13" style="136" customWidth="1"/>
    <col min="11" max="16384" width="9" style="136"/>
  </cols>
  <sheetData>
    <row r="1" ht="20.25" spans="1:1">
      <c r="A1" s="141" t="s">
        <v>1175</v>
      </c>
    </row>
    <row r="2" customFormat="1" ht="32" customHeight="1" spans="1:9">
      <c r="A2" s="141"/>
      <c r="B2" s="136"/>
      <c r="C2" s="136"/>
      <c r="D2" s="136"/>
      <c r="E2" s="136"/>
      <c r="F2" s="137"/>
      <c r="G2" s="138"/>
      <c r="H2" s="139"/>
      <c r="I2" s="140"/>
    </row>
    <row r="3" s="133" customFormat="1" ht="27" customHeight="1" spans="1:9">
      <c r="A3" s="142" t="s">
        <v>1176</v>
      </c>
      <c r="B3" s="142"/>
      <c r="C3" s="143"/>
      <c r="D3" s="142"/>
      <c r="E3" s="142"/>
      <c r="F3" s="144"/>
      <c r="G3" s="145"/>
      <c r="H3" s="146"/>
      <c r="I3" s="163"/>
    </row>
    <row r="4" s="134" customFormat="1" spans="1:9">
      <c r="A4" s="147"/>
      <c r="F4" s="137"/>
      <c r="G4" s="138"/>
      <c r="H4" s="139"/>
      <c r="I4" s="164" t="s">
        <v>6</v>
      </c>
    </row>
    <row r="5" s="134" customFormat="1" ht="18" customHeight="1" spans="1:9">
      <c r="A5" s="65" t="s">
        <v>1166</v>
      </c>
      <c r="B5" s="148" t="s">
        <v>8</v>
      </c>
      <c r="C5" s="148" t="s">
        <v>9</v>
      </c>
      <c r="D5" s="148" t="s">
        <v>40</v>
      </c>
      <c r="E5" s="148" t="s">
        <v>10</v>
      </c>
      <c r="F5" s="149" t="s">
        <v>41</v>
      </c>
      <c r="G5" s="149" t="s">
        <v>12</v>
      </c>
      <c r="H5" s="149" t="s">
        <v>13</v>
      </c>
      <c r="I5" s="165" t="s">
        <v>14</v>
      </c>
    </row>
    <row r="6" s="135" customFormat="1" ht="18" customHeight="1" spans="1:9">
      <c r="A6" s="150"/>
      <c r="B6" s="151"/>
      <c r="C6" s="151"/>
      <c r="D6" s="151"/>
      <c r="E6" s="151"/>
      <c r="F6" s="152"/>
      <c r="G6" s="152"/>
      <c r="H6" s="152"/>
      <c r="I6" s="166"/>
    </row>
    <row r="7" ht="30" customHeight="1" spans="1:9">
      <c r="A7" s="153" t="s">
        <v>1177</v>
      </c>
      <c r="B7" s="154">
        <f>B21+B24+B25+B10+B17+B18+B19+B20+B8+B9</f>
        <v>449209</v>
      </c>
      <c r="C7" s="154">
        <f t="shared" ref="C7:H7" si="0">C21+C24+C25+C10+C17+C18+C19+C20+C8+C9</f>
        <v>570222.282092</v>
      </c>
      <c r="D7" s="154">
        <f t="shared" si="0"/>
        <v>671724</v>
      </c>
      <c r="E7" s="154">
        <f>E21+E24+E25+E10+E17+E18+E20+E8+E9</f>
        <v>535980</v>
      </c>
      <c r="F7" s="40">
        <f t="shared" ref="F7:F11" si="1">E7/D7</f>
        <v>0.797917001625668</v>
      </c>
      <c r="G7" s="40">
        <f t="shared" ref="G7:G11" si="2">(E7-B7)/B7</f>
        <v>0.19316398380264</v>
      </c>
      <c r="H7" s="154">
        <f t="shared" si="0"/>
        <v>576444</v>
      </c>
      <c r="I7" s="167">
        <f t="shared" ref="I7:I11" si="3">(H7-E7)/E7</f>
        <v>0.0754953543042651</v>
      </c>
    </row>
    <row r="8" s="136" customFormat="1" ht="30" customHeight="1" spans="1:10">
      <c r="A8" s="42" t="s">
        <v>1178</v>
      </c>
      <c r="B8" s="155">
        <v>1413</v>
      </c>
      <c r="C8" s="155"/>
      <c r="D8" s="155"/>
      <c r="E8" s="155"/>
      <c r="F8" s="43"/>
      <c r="G8" s="43"/>
      <c r="H8" s="155"/>
      <c r="I8" s="168"/>
      <c r="J8" s="169"/>
    </row>
    <row r="9" s="136" customFormat="1" ht="30" customHeight="1" spans="1:10">
      <c r="A9" s="42" t="s">
        <v>1179</v>
      </c>
      <c r="B9" s="155">
        <v>2389</v>
      </c>
      <c r="C9" s="155">
        <v>10881.4</v>
      </c>
      <c r="D9" s="155">
        <v>10881</v>
      </c>
      <c r="E9" s="155">
        <v>4605</v>
      </c>
      <c r="F9" s="43">
        <f t="shared" si="1"/>
        <v>0.423214778053488</v>
      </c>
      <c r="G9" s="43"/>
      <c r="H9" s="155">
        <v>6277</v>
      </c>
      <c r="I9" s="168">
        <f t="shared" si="3"/>
        <v>0.363083604777416</v>
      </c>
      <c r="J9" s="169"/>
    </row>
    <row r="10" ht="30" customHeight="1" spans="1:10">
      <c r="A10" s="42" t="s">
        <v>1180</v>
      </c>
      <c r="B10" s="155">
        <f>SUM(B11:B16)</f>
        <v>118254</v>
      </c>
      <c r="C10" s="155">
        <f t="shared" ref="C10:H10" si="4">SUM(C11:C16)</f>
        <v>123475.17959</v>
      </c>
      <c r="D10" s="155">
        <f t="shared" si="4"/>
        <v>128087</v>
      </c>
      <c r="E10" s="155">
        <f t="shared" si="4"/>
        <v>108310</v>
      </c>
      <c r="F10" s="43">
        <f t="shared" si="1"/>
        <v>0.845597133198529</v>
      </c>
      <c r="G10" s="43">
        <f t="shared" si="2"/>
        <v>-0.0840901787677372</v>
      </c>
      <c r="H10" s="155">
        <f t="shared" si="4"/>
        <v>143074</v>
      </c>
      <c r="I10" s="168">
        <f t="shared" si="3"/>
        <v>0.320967593020035</v>
      </c>
      <c r="J10" s="169"/>
    </row>
    <row r="11" ht="30" customHeight="1" spans="1:10">
      <c r="A11" s="45" t="s">
        <v>1181</v>
      </c>
      <c r="B11" s="155">
        <v>110127</v>
      </c>
      <c r="C11" s="156">
        <f>95072.62942+6801</f>
        <v>101873.62942</v>
      </c>
      <c r="D11" s="155">
        <f>91510+7786-D13-D14-797</f>
        <v>94072</v>
      </c>
      <c r="E11" s="155">
        <v>87305</v>
      </c>
      <c r="F11" s="43">
        <f t="shared" si="1"/>
        <v>0.928065736882388</v>
      </c>
      <c r="G11" s="43">
        <f t="shared" si="2"/>
        <v>-0.207233466815586</v>
      </c>
      <c r="H11" s="156">
        <f>129990-H13-H14-797-2</f>
        <v>124764</v>
      </c>
      <c r="I11" s="168">
        <f t="shared" si="3"/>
        <v>0.429059045873661</v>
      </c>
      <c r="J11" s="169"/>
    </row>
    <row r="12" ht="30" customHeight="1" spans="1:10">
      <c r="A12" s="45" t="s">
        <v>1182</v>
      </c>
      <c r="B12" s="155">
        <v>5253</v>
      </c>
      <c r="C12" s="156"/>
      <c r="D12" s="155"/>
      <c r="E12" s="155"/>
      <c r="F12" s="43"/>
      <c r="G12" s="43"/>
      <c r="H12" s="156">
        <f>4300</f>
        <v>4300</v>
      </c>
      <c r="I12" s="168"/>
      <c r="J12" s="169"/>
    </row>
    <row r="13" ht="30" customHeight="1" spans="1:10">
      <c r="A13" s="45" t="s">
        <v>1183</v>
      </c>
      <c r="B13" s="155"/>
      <c r="C13" s="156">
        <v>8772.58</v>
      </c>
      <c r="D13" s="155">
        <v>2639</v>
      </c>
      <c r="E13" s="155"/>
      <c r="F13" s="43">
        <f t="shared" ref="F13:F16" si="5">E13/D13</f>
        <v>0</v>
      </c>
      <c r="G13" s="43"/>
      <c r="H13" s="155">
        <v>2639</v>
      </c>
      <c r="I13" s="168"/>
      <c r="J13" s="169"/>
    </row>
    <row r="14" ht="30" customHeight="1" spans="1:10">
      <c r="A14" s="45" t="s">
        <v>1184</v>
      </c>
      <c r="B14" s="155"/>
      <c r="C14" s="156"/>
      <c r="D14" s="155">
        <v>1788</v>
      </c>
      <c r="E14" s="155"/>
      <c r="F14" s="43">
        <f t="shared" si="5"/>
        <v>0</v>
      </c>
      <c r="G14" s="43"/>
      <c r="H14" s="155">
        <v>1788</v>
      </c>
      <c r="I14" s="168"/>
      <c r="J14" s="169"/>
    </row>
    <row r="15" ht="30" customHeight="1" spans="1:10">
      <c r="A15" s="45" t="s">
        <v>1185</v>
      </c>
      <c r="B15" s="157">
        <v>93</v>
      </c>
      <c r="C15" s="156">
        <v>1000</v>
      </c>
      <c r="D15" s="157">
        <f>127+797</f>
        <v>924</v>
      </c>
      <c r="E15" s="157">
        <v>127</v>
      </c>
      <c r="F15" s="43">
        <f t="shared" si="5"/>
        <v>0.137445887445887</v>
      </c>
      <c r="G15" s="43" t="s">
        <v>1</v>
      </c>
      <c r="H15" s="156">
        <f>1000+797</f>
        <v>1797</v>
      </c>
      <c r="I15" s="168">
        <f t="shared" ref="I15:I18" si="6">(H15-E15)/E15</f>
        <v>13.1496062992126</v>
      </c>
      <c r="J15" s="169"/>
    </row>
    <row r="16" ht="30" customHeight="1" spans="1:10">
      <c r="A16" s="45" t="s">
        <v>1186</v>
      </c>
      <c r="B16" s="157">
        <v>2781</v>
      </c>
      <c r="C16" s="156">
        <v>11828.97017</v>
      </c>
      <c r="D16" s="157">
        <v>28664</v>
      </c>
      <c r="E16" s="157">
        <v>20878</v>
      </c>
      <c r="F16" s="43">
        <f t="shared" si="5"/>
        <v>0.728370080937762</v>
      </c>
      <c r="G16" s="43"/>
      <c r="H16" s="156">
        <v>7786</v>
      </c>
      <c r="I16" s="168">
        <f t="shared" si="6"/>
        <v>-0.627071558578408</v>
      </c>
      <c r="J16" s="169"/>
    </row>
    <row r="17" ht="30" customHeight="1" spans="1:10">
      <c r="A17" s="45" t="s">
        <v>1187</v>
      </c>
      <c r="B17" s="157">
        <v>6767</v>
      </c>
      <c r="C17" s="156"/>
      <c r="D17" s="157"/>
      <c r="E17" s="157"/>
      <c r="F17" s="43"/>
      <c r="G17" s="43"/>
      <c r="H17" s="156"/>
      <c r="I17" s="168"/>
      <c r="J17" s="169"/>
    </row>
    <row r="18" ht="30" customHeight="1" spans="1:10">
      <c r="A18" s="45" t="s">
        <v>1188</v>
      </c>
      <c r="B18" s="155">
        <v>2048</v>
      </c>
      <c r="C18" s="156">
        <v>5126.013621</v>
      </c>
      <c r="D18" s="155">
        <v>13193</v>
      </c>
      <c r="E18" s="155">
        <v>10122</v>
      </c>
      <c r="F18" s="43">
        <f t="shared" ref="F18:F26" si="7">E18/D18</f>
        <v>0.767225043583719</v>
      </c>
      <c r="G18" s="43"/>
      <c r="H18" s="156">
        <v>3071</v>
      </c>
      <c r="I18" s="168">
        <f t="shared" si="6"/>
        <v>-0.696601462161628</v>
      </c>
      <c r="J18" s="169"/>
    </row>
    <row r="19" ht="30" customHeight="1" spans="1:10">
      <c r="A19" s="45" t="s">
        <v>1189</v>
      </c>
      <c r="B19" s="155"/>
      <c r="C19" s="156"/>
      <c r="D19" s="155">
        <v>2445</v>
      </c>
      <c r="E19" s="155"/>
      <c r="F19" s="43"/>
      <c r="G19" s="43"/>
      <c r="H19" s="156">
        <v>2445</v>
      </c>
      <c r="I19" s="168"/>
      <c r="J19" s="169"/>
    </row>
    <row r="20" ht="30" customHeight="1" spans="1:10">
      <c r="A20" s="45" t="s">
        <v>1190</v>
      </c>
      <c r="B20" s="155">
        <v>2156</v>
      </c>
      <c r="C20" s="156">
        <v>11745.87992</v>
      </c>
      <c r="D20" s="155">
        <v>11746</v>
      </c>
      <c r="E20" s="155">
        <v>7875</v>
      </c>
      <c r="F20" s="43">
        <f t="shared" si="7"/>
        <v>0.670441001191895</v>
      </c>
      <c r="G20" s="43"/>
      <c r="H20" s="156">
        <v>3871</v>
      </c>
      <c r="I20" s="168">
        <f t="shared" ref="I20:I26" si="8">(H20-E20)/E20</f>
        <v>-0.508444444444444</v>
      </c>
      <c r="J20" s="169"/>
    </row>
    <row r="21" ht="30" customHeight="1" spans="1:9">
      <c r="A21" s="42" t="s">
        <v>939</v>
      </c>
      <c r="B21" s="155">
        <f>SUM(B22:B23)</f>
        <v>152604</v>
      </c>
      <c r="C21" s="155">
        <f t="shared" ref="C21:H21" si="9">SUM(C22:C23)</f>
        <v>230048.808961</v>
      </c>
      <c r="D21" s="155">
        <f t="shared" si="9"/>
        <v>321945</v>
      </c>
      <c r="E21" s="155">
        <f t="shared" si="9"/>
        <v>221641</v>
      </c>
      <c r="F21" s="43">
        <f t="shared" si="7"/>
        <v>0.688443678268027</v>
      </c>
      <c r="G21" s="43">
        <f t="shared" ref="G21:G26" si="10">(E21-B21)/B21</f>
        <v>0.452393122067574</v>
      </c>
      <c r="H21" s="155">
        <f t="shared" si="9"/>
        <v>218006</v>
      </c>
      <c r="I21" s="168">
        <f t="shared" si="8"/>
        <v>-0.0164003952337338</v>
      </c>
    </row>
    <row r="22" ht="30" customHeight="1" spans="1:9">
      <c r="A22" s="45" t="s">
        <v>1191</v>
      </c>
      <c r="B22" s="158">
        <v>150985</v>
      </c>
      <c r="C22" s="156">
        <v>229192.6342</v>
      </c>
      <c r="D22" s="158">
        <v>319647</v>
      </c>
      <c r="E22" s="158">
        <v>220188</v>
      </c>
      <c r="F22" s="43">
        <f t="shared" si="7"/>
        <v>0.688847384771326</v>
      </c>
      <c r="G22" s="43">
        <f t="shared" si="10"/>
        <v>0.458343544060668</v>
      </c>
      <c r="H22" s="156">
        <v>217405</v>
      </c>
      <c r="I22" s="168">
        <f t="shared" si="8"/>
        <v>-0.0126391992297491</v>
      </c>
    </row>
    <row r="23" ht="30" customHeight="1" spans="1:9">
      <c r="A23" s="42" t="s">
        <v>1192</v>
      </c>
      <c r="B23" s="155">
        <v>1619</v>
      </c>
      <c r="C23" s="156">
        <v>856.174761</v>
      </c>
      <c r="D23" s="155">
        <v>2298</v>
      </c>
      <c r="E23" s="155">
        <v>1453</v>
      </c>
      <c r="F23" s="43">
        <f t="shared" si="7"/>
        <v>0.632288946910357</v>
      </c>
      <c r="G23" s="43">
        <f t="shared" si="10"/>
        <v>-0.102532427424336</v>
      </c>
      <c r="H23" s="156">
        <v>601</v>
      </c>
      <c r="I23" s="168">
        <f t="shared" si="8"/>
        <v>-0.586373021335169</v>
      </c>
    </row>
    <row r="24" ht="30" customHeight="1" spans="1:9">
      <c r="A24" s="42" t="s">
        <v>1193</v>
      </c>
      <c r="B24" s="46">
        <v>162314</v>
      </c>
      <c r="C24" s="156">
        <v>187945</v>
      </c>
      <c r="D24" s="158">
        <v>182662</v>
      </c>
      <c r="E24" s="46">
        <v>182662</v>
      </c>
      <c r="F24" s="43">
        <f t="shared" si="7"/>
        <v>1</v>
      </c>
      <c r="G24" s="43">
        <f t="shared" si="10"/>
        <v>0.125361952758234</v>
      </c>
      <c r="H24" s="156">
        <v>198600</v>
      </c>
      <c r="I24" s="168">
        <f t="shared" si="8"/>
        <v>0.0872540539356845</v>
      </c>
    </row>
    <row r="25" ht="30" customHeight="1" spans="1:9">
      <c r="A25" s="42" t="s">
        <v>1194</v>
      </c>
      <c r="B25" s="46">
        <v>1264</v>
      </c>
      <c r="C25" s="156">
        <v>1000</v>
      </c>
      <c r="D25" s="155">
        <v>765</v>
      </c>
      <c r="E25" s="46">
        <v>765</v>
      </c>
      <c r="F25" s="43">
        <f t="shared" si="7"/>
        <v>1</v>
      </c>
      <c r="G25" s="43">
        <f t="shared" si="10"/>
        <v>-0.394778481012658</v>
      </c>
      <c r="H25" s="156">
        <v>1100</v>
      </c>
      <c r="I25" s="168">
        <f t="shared" si="8"/>
        <v>0.437908496732026</v>
      </c>
    </row>
    <row r="26" s="136" customFormat="1" ht="30" customHeight="1" spans="1:9">
      <c r="A26" s="159" t="s">
        <v>1195</v>
      </c>
      <c r="B26" s="160">
        <v>4400</v>
      </c>
      <c r="C26" s="160">
        <v>20000</v>
      </c>
      <c r="D26" s="160">
        <v>17500</v>
      </c>
      <c r="E26" s="160">
        <v>17500</v>
      </c>
      <c r="F26" s="161">
        <f t="shared" si="7"/>
        <v>1</v>
      </c>
      <c r="G26" s="162">
        <f t="shared" si="10"/>
        <v>2.97727272727273</v>
      </c>
      <c r="H26" s="160">
        <v>48945</v>
      </c>
      <c r="I26" s="170">
        <f t="shared" si="8"/>
        <v>1.79685714285714</v>
      </c>
    </row>
  </sheetData>
  <mergeCells count="10">
    <mergeCell ref="A3:I3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156944444444444" right="0.393055555555556" top="0.354166666666667" bottom="0.393055555555556" header="0.786805555555556" footer="0.239583333333333"/>
  <pageSetup paperSize="9" scale="77" orientation="landscape" horizontalDpi="600" verticalDpi="6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showGridLines="0" showZeros="0" workbookViewId="0">
      <pane xSplit="2" ySplit="7" topLeftCell="C8" activePane="bottomRight" state="frozen"/>
      <selection/>
      <selection pane="topRight"/>
      <selection pane="bottomLeft"/>
      <selection pane="bottomRight" activeCell="E20" sqref="E20"/>
    </sheetView>
  </sheetViews>
  <sheetFormatPr defaultColWidth="9" defaultRowHeight="14.25"/>
  <cols>
    <col min="1" max="1" width="37.5" style="173" customWidth="1"/>
    <col min="2" max="5" width="14.7583333333333" style="174" customWidth="1"/>
    <col min="6" max="6" width="14.7583333333333" style="175" customWidth="1"/>
    <col min="7" max="8" width="14.7583333333333" style="139" customWidth="1"/>
    <col min="9" max="9" width="14.7583333333333" style="176" customWidth="1"/>
    <col min="10" max="16384" width="9" style="173"/>
  </cols>
  <sheetData>
    <row r="1" ht="20.25" spans="1:1">
      <c r="A1" s="177" t="s">
        <v>1196</v>
      </c>
    </row>
    <row r="2" customFormat="1" ht="29" customHeight="1" spans="1:9">
      <c r="A2" s="177"/>
      <c r="B2" s="174"/>
      <c r="C2" s="174"/>
      <c r="D2" s="174"/>
      <c r="E2" s="174"/>
      <c r="F2" s="175"/>
      <c r="G2" s="139"/>
      <c r="H2" s="139"/>
      <c r="I2" s="176"/>
    </row>
    <row r="3" s="171" customFormat="1" ht="48" customHeight="1" spans="1:9">
      <c r="A3" s="178" t="s">
        <v>1197</v>
      </c>
      <c r="B3" s="178"/>
      <c r="C3" s="179"/>
      <c r="D3" s="179"/>
      <c r="E3" s="178"/>
      <c r="F3" s="180"/>
      <c r="G3" s="146"/>
      <c r="H3" s="146"/>
      <c r="I3" s="178"/>
    </row>
    <row r="4" ht="26" customHeight="1" spans="1:9">
      <c r="A4" s="147"/>
      <c r="I4" s="192" t="s">
        <v>6</v>
      </c>
    </row>
    <row r="5" ht="18" customHeight="1" spans="1:9">
      <c r="A5" s="65" t="s">
        <v>1166</v>
      </c>
      <c r="B5" s="148" t="s">
        <v>8</v>
      </c>
      <c r="C5" s="148" t="s">
        <v>9</v>
      </c>
      <c r="D5" s="148" t="s">
        <v>40</v>
      </c>
      <c r="E5" s="148" t="s">
        <v>10</v>
      </c>
      <c r="F5" s="149" t="s">
        <v>1167</v>
      </c>
      <c r="G5" s="149" t="s">
        <v>12</v>
      </c>
      <c r="H5" s="148" t="s">
        <v>13</v>
      </c>
      <c r="I5" s="165" t="s">
        <v>14</v>
      </c>
    </row>
    <row r="6" s="172" customFormat="1" ht="18" customHeight="1" spans="1:9">
      <c r="A6" s="150"/>
      <c r="B6" s="151"/>
      <c r="C6" s="151"/>
      <c r="D6" s="151"/>
      <c r="E6" s="151"/>
      <c r="F6" s="152"/>
      <c r="G6" s="152"/>
      <c r="H6" s="151"/>
      <c r="I6" s="166"/>
    </row>
    <row r="7" ht="27" customHeight="1" spans="1:9">
      <c r="A7" s="153" t="s">
        <v>1168</v>
      </c>
      <c r="B7" s="181">
        <f>SUM(B8:B13)</f>
        <v>190748</v>
      </c>
      <c r="C7" s="181">
        <f>SUM(C8:C13)</f>
        <v>95200</v>
      </c>
      <c r="D7" s="181">
        <f>SUM(D8:D13)</f>
        <v>106041</v>
      </c>
      <c r="E7" s="181">
        <f>SUM(E8:E13)</f>
        <v>117387</v>
      </c>
      <c r="F7" s="40">
        <f t="shared" ref="F7:F11" si="0">E7/D7</f>
        <v>1.10699635046822</v>
      </c>
      <c r="G7" s="182">
        <f t="shared" ref="G7:G11" si="1">(E7-B7)/B7</f>
        <v>-0.384596430893116</v>
      </c>
      <c r="H7" s="181">
        <f>SUM(H9:H11)</f>
        <v>86200</v>
      </c>
      <c r="I7" s="193">
        <f t="shared" ref="I7:I11" si="2">(H7-E7)/E7</f>
        <v>-0.265676778518916</v>
      </c>
    </row>
    <row r="8" ht="27" customHeight="1" spans="1:9">
      <c r="A8" s="183" t="s">
        <v>1169</v>
      </c>
      <c r="B8" s="157">
        <v>4382</v>
      </c>
      <c r="C8" s="181"/>
      <c r="D8" s="181"/>
      <c r="E8" s="157"/>
      <c r="F8" s="40"/>
      <c r="G8" s="182"/>
      <c r="H8" s="181"/>
      <c r="I8" s="193"/>
    </row>
    <row r="9" ht="27" customHeight="1" spans="1:9">
      <c r="A9" s="183" t="s">
        <v>1170</v>
      </c>
      <c r="B9" s="157">
        <v>54594</v>
      </c>
      <c r="C9" s="184">
        <v>94200</v>
      </c>
      <c r="D9" s="184">
        <v>66041</v>
      </c>
      <c r="E9" s="157">
        <v>77463</v>
      </c>
      <c r="F9" s="43">
        <f t="shared" si="0"/>
        <v>1.17295316545782</v>
      </c>
      <c r="G9" s="185">
        <f t="shared" si="1"/>
        <v>0.418892185954501</v>
      </c>
      <c r="H9" s="184">
        <v>85200</v>
      </c>
      <c r="I9" s="194">
        <f t="shared" si="2"/>
        <v>0.0998799426823128</v>
      </c>
    </row>
    <row r="10" ht="27" customHeight="1" spans="1:9">
      <c r="A10" s="183" t="s">
        <v>1171</v>
      </c>
      <c r="B10" s="157"/>
      <c r="C10" s="184"/>
      <c r="D10" s="184"/>
      <c r="E10" s="157"/>
      <c r="F10" s="43"/>
      <c r="G10" s="185"/>
      <c r="H10" s="184"/>
      <c r="I10" s="194"/>
    </row>
    <row r="11" ht="27" customHeight="1" spans="1:9">
      <c r="A11" s="186" t="s">
        <v>1172</v>
      </c>
      <c r="B11" s="157">
        <v>983</v>
      </c>
      <c r="C11" s="184">
        <v>1000</v>
      </c>
      <c r="D11" s="184">
        <v>1000</v>
      </c>
      <c r="E11" s="157">
        <v>924</v>
      </c>
      <c r="F11" s="43">
        <f t="shared" si="0"/>
        <v>0.924</v>
      </c>
      <c r="G11" s="185">
        <f t="shared" si="1"/>
        <v>-0.0600203458799593</v>
      </c>
      <c r="H11" s="184">
        <v>1000</v>
      </c>
      <c r="I11" s="194">
        <f t="shared" si="2"/>
        <v>0.0822510822510823</v>
      </c>
    </row>
    <row r="12" ht="27" customHeight="1" spans="1:9">
      <c r="A12" s="186" t="s">
        <v>1173</v>
      </c>
      <c r="B12" s="157"/>
      <c r="C12" s="184"/>
      <c r="D12" s="184"/>
      <c r="E12" s="157"/>
      <c r="F12" s="43"/>
      <c r="G12" s="185"/>
      <c r="H12" s="184"/>
      <c r="I12" s="194"/>
    </row>
    <row r="13" ht="27" customHeight="1" spans="1:9">
      <c r="A13" s="187" t="s">
        <v>1174</v>
      </c>
      <c r="B13" s="188">
        <v>130789</v>
      </c>
      <c r="C13" s="189"/>
      <c r="D13" s="189">
        <v>39000</v>
      </c>
      <c r="E13" s="188">
        <v>39000</v>
      </c>
      <c r="F13" s="162">
        <f>E13/D13</f>
        <v>1</v>
      </c>
      <c r="G13" s="190">
        <f>(E13-B13)/B13</f>
        <v>-0.701809785226586</v>
      </c>
      <c r="H13" s="191"/>
      <c r="I13" s="195"/>
    </row>
  </sheetData>
  <mergeCells count="10">
    <mergeCell ref="A3:I3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93055555555556" right="0.393055555555556" top="0.393055555555556" bottom="0.393055555555556" header="0.590277777777778" footer="0.239583333333333"/>
  <pageSetup paperSize="9" scale="77" orientation="landscape" horizontalDpi="600" verticalDpi="6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pane xSplit="2" ySplit="6" topLeftCell="C7" activePane="bottomRight" state="frozen"/>
      <selection/>
      <selection pane="topRight"/>
      <selection pane="bottomLeft"/>
      <selection pane="bottomRight" activeCell="B14" sqref="B14"/>
    </sheetView>
  </sheetViews>
  <sheetFormatPr defaultColWidth="9" defaultRowHeight="14.25"/>
  <cols>
    <col min="1" max="1" width="48.625" style="136" customWidth="1"/>
    <col min="2" max="5" width="14.7583333333333" style="136" customWidth="1"/>
    <col min="6" max="6" width="14.7583333333333" style="137" customWidth="1"/>
    <col min="7" max="7" width="14.7583333333333" style="138" customWidth="1"/>
    <col min="8" max="8" width="14.7583333333333" style="139" customWidth="1"/>
    <col min="9" max="9" width="14.7583333333333" style="140" customWidth="1"/>
    <col min="10" max="10" width="13" style="136" customWidth="1"/>
    <col min="11" max="16384" width="9" style="136"/>
  </cols>
  <sheetData>
    <row r="1" ht="20.25" spans="1:1">
      <c r="A1" s="141" t="s">
        <v>1198</v>
      </c>
    </row>
    <row r="2" customFormat="1" ht="32" customHeight="1" spans="1:9">
      <c r="A2" s="141"/>
      <c r="B2" s="136"/>
      <c r="C2" s="136"/>
      <c r="D2" s="136"/>
      <c r="E2" s="136"/>
      <c r="F2" s="137"/>
      <c r="G2" s="138"/>
      <c r="H2" s="139"/>
      <c r="I2" s="140"/>
    </row>
    <row r="3" s="133" customFormat="1" ht="27" customHeight="1" spans="1:9">
      <c r="A3" s="142" t="s">
        <v>1199</v>
      </c>
      <c r="B3" s="142"/>
      <c r="C3" s="143"/>
      <c r="D3" s="142"/>
      <c r="E3" s="142"/>
      <c r="F3" s="144"/>
      <c r="G3" s="145"/>
      <c r="H3" s="146"/>
      <c r="I3" s="163"/>
    </row>
    <row r="4" s="134" customFormat="1" spans="1:9">
      <c r="A4" s="147"/>
      <c r="F4" s="137"/>
      <c r="G4" s="138"/>
      <c r="H4" s="139"/>
      <c r="I4" s="164" t="s">
        <v>6</v>
      </c>
    </row>
    <row r="5" s="134" customFormat="1" ht="18" customHeight="1" spans="1:9">
      <c r="A5" s="65" t="s">
        <v>1166</v>
      </c>
      <c r="B5" s="148" t="s">
        <v>8</v>
      </c>
      <c r="C5" s="148" t="s">
        <v>9</v>
      </c>
      <c r="D5" s="148" t="s">
        <v>40</v>
      </c>
      <c r="E5" s="148" t="s">
        <v>10</v>
      </c>
      <c r="F5" s="149" t="s">
        <v>41</v>
      </c>
      <c r="G5" s="149" t="s">
        <v>12</v>
      </c>
      <c r="H5" s="149" t="s">
        <v>13</v>
      </c>
      <c r="I5" s="165" t="s">
        <v>14</v>
      </c>
    </row>
    <row r="6" s="135" customFormat="1" ht="18" customHeight="1" spans="1:9">
      <c r="A6" s="150"/>
      <c r="B6" s="151"/>
      <c r="C6" s="151"/>
      <c r="D6" s="151"/>
      <c r="E6" s="151"/>
      <c r="F6" s="152"/>
      <c r="G6" s="152"/>
      <c r="H6" s="152"/>
      <c r="I6" s="166"/>
    </row>
    <row r="7" ht="30" customHeight="1" spans="1:9">
      <c r="A7" s="153" t="s">
        <v>1177</v>
      </c>
      <c r="B7" s="154">
        <f>B21+B24+B25+B10+B17+B18+B19+B20+B8+B9</f>
        <v>449209</v>
      </c>
      <c r="C7" s="154">
        <f t="shared" ref="C7:H7" si="0">C21+C24+C25+C10+C17+C18+C19+C20+C8+C9</f>
        <v>570222.282092</v>
      </c>
      <c r="D7" s="154">
        <f t="shared" si="0"/>
        <v>671724</v>
      </c>
      <c r="E7" s="154">
        <f>E21+E24+E25+E10+E17+E18+E20+E8+E9</f>
        <v>535980</v>
      </c>
      <c r="F7" s="40">
        <f t="shared" ref="F7:F11" si="1">E7/D7</f>
        <v>0.797917001625668</v>
      </c>
      <c r="G7" s="40">
        <f t="shared" ref="G7:G11" si="2">(E7-B7)/B7</f>
        <v>0.19316398380264</v>
      </c>
      <c r="H7" s="154">
        <f t="shared" si="0"/>
        <v>576444</v>
      </c>
      <c r="I7" s="167">
        <f t="shared" ref="I7:I11" si="3">(H7-E7)/E7</f>
        <v>0.0754953543042651</v>
      </c>
    </row>
    <row r="8" s="136" customFormat="1" ht="30" customHeight="1" spans="1:10">
      <c r="A8" s="42" t="s">
        <v>1178</v>
      </c>
      <c r="B8" s="155">
        <v>1413</v>
      </c>
      <c r="C8" s="155"/>
      <c r="D8" s="155"/>
      <c r="E8" s="155"/>
      <c r="F8" s="43"/>
      <c r="G8" s="43"/>
      <c r="H8" s="155"/>
      <c r="I8" s="168"/>
      <c r="J8" s="169"/>
    </row>
    <row r="9" s="136" customFormat="1" ht="30" customHeight="1" spans="1:10">
      <c r="A9" s="42" t="s">
        <v>1179</v>
      </c>
      <c r="B9" s="155">
        <v>2389</v>
      </c>
      <c r="C9" s="155">
        <v>10881.4</v>
      </c>
      <c r="D9" s="155">
        <v>10881</v>
      </c>
      <c r="E9" s="155">
        <v>4605</v>
      </c>
      <c r="F9" s="43">
        <f t="shared" si="1"/>
        <v>0.423214778053488</v>
      </c>
      <c r="G9" s="43"/>
      <c r="H9" s="155">
        <v>6277</v>
      </c>
      <c r="I9" s="168">
        <f t="shared" si="3"/>
        <v>0.363083604777416</v>
      </c>
      <c r="J9" s="169"/>
    </row>
    <row r="10" ht="30" customHeight="1" spans="1:10">
      <c r="A10" s="42" t="s">
        <v>1180</v>
      </c>
      <c r="B10" s="155">
        <f>SUM(B11:B16)</f>
        <v>118254</v>
      </c>
      <c r="C10" s="155">
        <f t="shared" ref="C10:H10" si="4">SUM(C11:C16)</f>
        <v>123475.17959</v>
      </c>
      <c r="D10" s="155">
        <f t="shared" si="4"/>
        <v>128087</v>
      </c>
      <c r="E10" s="155">
        <f t="shared" si="4"/>
        <v>108310</v>
      </c>
      <c r="F10" s="43">
        <f t="shared" si="1"/>
        <v>0.845597133198529</v>
      </c>
      <c r="G10" s="43">
        <f t="shared" si="2"/>
        <v>-0.0840901787677372</v>
      </c>
      <c r="H10" s="155">
        <f t="shared" si="4"/>
        <v>143074</v>
      </c>
      <c r="I10" s="168">
        <f t="shared" si="3"/>
        <v>0.320967593020035</v>
      </c>
      <c r="J10" s="169"/>
    </row>
    <row r="11" ht="30" customHeight="1" spans="1:10">
      <c r="A11" s="45" t="s">
        <v>1181</v>
      </c>
      <c r="B11" s="155">
        <v>110127</v>
      </c>
      <c r="C11" s="156">
        <f>95072.62942+6801</f>
        <v>101873.62942</v>
      </c>
      <c r="D11" s="155">
        <f>91510+7786-D13-D14-797</f>
        <v>94072</v>
      </c>
      <c r="E11" s="155">
        <v>87305</v>
      </c>
      <c r="F11" s="43">
        <f t="shared" si="1"/>
        <v>0.928065736882388</v>
      </c>
      <c r="G11" s="43">
        <f t="shared" si="2"/>
        <v>-0.207233466815586</v>
      </c>
      <c r="H11" s="156">
        <f>129990-H13-H14-797-2</f>
        <v>124764</v>
      </c>
      <c r="I11" s="168">
        <f t="shared" si="3"/>
        <v>0.429059045873661</v>
      </c>
      <c r="J11" s="169"/>
    </row>
    <row r="12" ht="30" customHeight="1" spans="1:10">
      <c r="A12" s="45" t="s">
        <v>1182</v>
      </c>
      <c r="B12" s="155">
        <v>5253</v>
      </c>
      <c r="C12" s="156"/>
      <c r="D12" s="155"/>
      <c r="E12" s="155"/>
      <c r="F12" s="43"/>
      <c r="G12" s="43"/>
      <c r="H12" s="156">
        <f>4300</f>
        <v>4300</v>
      </c>
      <c r="I12" s="168"/>
      <c r="J12" s="169"/>
    </row>
    <row r="13" ht="30" customHeight="1" spans="1:10">
      <c r="A13" s="45" t="s">
        <v>1183</v>
      </c>
      <c r="B13" s="155"/>
      <c r="C13" s="156">
        <v>8772.58</v>
      </c>
      <c r="D13" s="155">
        <v>2639</v>
      </c>
      <c r="E13" s="155"/>
      <c r="F13" s="43">
        <f t="shared" ref="F13:F16" si="5">E13/D13</f>
        <v>0</v>
      </c>
      <c r="G13" s="43"/>
      <c r="H13" s="155">
        <v>2639</v>
      </c>
      <c r="I13" s="168"/>
      <c r="J13" s="169"/>
    </row>
    <row r="14" ht="30" customHeight="1" spans="1:10">
      <c r="A14" s="45" t="s">
        <v>1184</v>
      </c>
      <c r="B14" s="155"/>
      <c r="C14" s="156"/>
      <c r="D14" s="155">
        <v>1788</v>
      </c>
      <c r="E14" s="155"/>
      <c r="F14" s="43">
        <f t="shared" si="5"/>
        <v>0</v>
      </c>
      <c r="G14" s="43"/>
      <c r="H14" s="155">
        <v>1788</v>
      </c>
      <c r="I14" s="168"/>
      <c r="J14" s="169"/>
    </row>
    <row r="15" ht="30" customHeight="1" spans="1:10">
      <c r="A15" s="45" t="s">
        <v>1185</v>
      </c>
      <c r="B15" s="157">
        <v>93</v>
      </c>
      <c r="C15" s="156">
        <v>1000</v>
      </c>
      <c r="D15" s="157">
        <f>127+797</f>
        <v>924</v>
      </c>
      <c r="E15" s="157">
        <v>127</v>
      </c>
      <c r="F15" s="43">
        <f t="shared" si="5"/>
        <v>0.137445887445887</v>
      </c>
      <c r="G15" s="43" t="s">
        <v>1</v>
      </c>
      <c r="H15" s="156">
        <f>1000+797</f>
        <v>1797</v>
      </c>
      <c r="I15" s="168">
        <f t="shared" ref="I15:I18" si="6">(H15-E15)/E15</f>
        <v>13.1496062992126</v>
      </c>
      <c r="J15" s="169"/>
    </row>
    <row r="16" ht="30" customHeight="1" spans="1:10">
      <c r="A16" s="45" t="s">
        <v>1186</v>
      </c>
      <c r="B16" s="157">
        <v>2781</v>
      </c>
      <c r="C16" s="156">
        <v>11828.97017</v>
      </c>
      <c r="D16" s="157">
        <v>28664</v>
      </c>
      <c r="E16" s="157">
        <v>20878</v>
      </c>
      <c r="F16" s="43">
        <f t="shared" si="5"/>
        <v>0.728370080937762</v>
      </c>
      <c r="G16" s="43"/>
      <c r="H16" s="156">
        <v>7786</v>
      </c>
      <c r="I16" s="168">
        <f t="shared" si="6"/>
        <v>-0.627071558578408</v>
      </c>
      <c r="J16" s="169"/>
    </row>
    <row r="17" ht="30" customHeight="1" spans="1:10">
      <c r="A17" s="45" t="s">
        <v>1187</v>
      </c>
      <c r="B17" s="157">
        <v>6767</v>
      </c>
      <c r="C17" s="156"/>
      <c r="D17" s="157"/>
      <c r="E17" s="157"/>
      <c r="F17" s="43"/>
      <c r="G17" s="43"/>
      <c r="H17" s="156"/>
      <c r="I17" s="168"/>
      <c r="J17" s="169"/>
    </row>
    <row r="18" ht="30" customHeight="1" spans="1:10">
      <c r="A18" s="45" t="s">
        <v>1188</v>
      </c>
      <c r="B18" s="155">
        <v>2048</v>
      </c>
      <c r="C18" s="156">
        <v>5126.013621</v>
      </c>
      <c r="D18" s="155">
        <v>13193</v>
      </c>
      <c r="E18" s="155">
        <v>10122</v>
      </c>
      <c r="F18" s="43">
        <f t="shared" ref="F18:F26" si="7">E18/D18</f>
        <v>0.767225043583719</v>
      </c>
      <c r="G18" s="43"/>
      <c r="H18" s="156">
        <v>3071</v>
      </c>
      <c r="I18" s="168">
        <f t="shared" si="6"/>
        <v>-0.696601462161628</v>
      </c>
      <c r="J18" s="169"/>
    </row>
    <row r="19" ht="30" customHeight="1" spans="1:10">
      <c r="A19" s="45" t="s">
        <v>1189</v>
      </c>
      <c r="B19" s="155"/>
      <c r="C19" s="156"/>
      <c r="D19" s="155">
        <v>2445</v>
      </c>
      <c r="E19" s="155"/>
      <c r="F19" s="43"/>
      <c r="G19" s="43"/>
      <c r="H19" s="156">
        <v>2445</v>
      </c>
      <c r="I19" s="168"/>
      <c r="J19" s="169"/>
    </row>
    <row r="20" ht="30" customHeight="1" spans="1:10">
      <c r="A20" s="45" t="s">
        <v>1190</v>
      </c>
      <c r="B20" s="155">
        <v>2156</v>
      </c>
      <c r="C20" s="156">
        <v>11745.87992</v>
      </c>
      <c r="D20" s="155">
        <v>11746</v>
      </c>
      <c r="E20" s="155">
        <v>7875</v>
      </c>
      <c r="F20" s="43">
        <f t="shared" si="7"/>
        <v>0.670441001191895</v>
      </c>
      <c r="G20" s="43"/>
      <c r="H20" s="156">
        <v>3871</v>
      </c>
      <c r="I20" s="168">
        <f t="shared" ref="I20:I26" si="8">(H20-E20)/E20</f>
        <v>-0.508444444444444</v>
      </c>
      <c r="J20" s="169"/>
    </row>
    <row r="21" ht="30" customHeight="1" spans="1:9">
      <c r="A21" s="42" t="s">
        <v>939</v>
      </c>
      <c r="B21" s="155">
        <f>SUM(B22:B23)</f>
        <v>152604</v>
      </c>
      <c r="C21" s="155">
        <f t="shared" ref="C21:H21" si="9">SUM(C22:C23)</f>
        <v>230048.808961</v>
      </c>
      <c r="D21" s="155">
        <f t="shared" si="9"/>
        <v>321945</v>
      </c>
      <c r="E21" s="155">
        <f t="shared" si="9"/>
        <v>221641</v>
      </c>
      <c r="F21" s="43">
        <f t="shared" si="7"/>
        <v>0.688443678268027</v>
      </c>
      <c r="G21" s="43">
        <f t="shared" ref="G21:G26" si="10">(E21-B21)/B21</f>
        <v>0.452393122067574</v>
      </c>
      <c r="H21" s="155">
        <f t="shared" si="9"/>
        <v>218006</v>
      </c>
      <c r="I21" s="168">
        <f t="shared" si="8"/>
        <v>-0.0164003952337338</v>
      </c>
    </row>
    <row r="22" ht="30" customHeight="1" spans="1:9">
      <c r="A22" s="45" t="s">
        <v>1191</v>
      </c>
      <c r="B22" s="158">
        <v>150985</v>
      </c>
      <c r="C22" s="156">
        <v>229192.6342</v>
      </c>
      <c r="D22" s="158">
        <v>319647</v>
      </c>
      <c r="E22" s="158">
        <v>220188</v>
      </c>
      <c r="F22" s="43">
        <f t="shared" si="7"/>
        <v>0.688847384771326</v>
      </c>
      <c r="G22" s="43">
        <f t="shared" si="10"/>
        <v>0.458343544060668</v>
      </c>
      <c r="H22" s="156">
        <v>217405</v>
      </c>
      <c r="I22" s="168">
        <f t="shared" si="8"/>
        <v>-0.0126391992297491</v>
      </c>
    </row>
    <row r="23" ht="30" customHeight="1" spans="1:9">
      <c r="A23" s="42" t="s">
        <v>1192</v>
      </c>
      <c r="B23" s="155">
        <v>1619</v>
      </c>
      <c r="C23" s="156">
        <v>856.174761</v>
      </c>
      <c r="D23" s="155">
        <v>2298</v>
      </c>
      <c r="E23" s="155">
        <v>1453</v>
      </c>
      <c r="F23" s="43">
        <f t="shared" si="7"/>
        <v>0.632288946910357</v>
      </c>
      <c r="G23" s="43">
        <f t="shared" si="10"/>
        <v>-0.102532427424336</v>
      </c>
      <c r="H23" s="156">
        <v>601</v>
      </c>
      <c r="I23" s="168">
        <f t="shared" si="8"/>
        <v>-0.586373021335169</v>
      </c>
    </row>
    <row r="24" ht="30" customHeight="1" spans="1:9">
      <c r="A24" s="42" t="s">
        <v>1193</v>
      </c>
      <c r="B24" s="46">
        <v>162314</v>
      </c>
      <c r="C24" s="156">
        <v>187945</v>
      </c>
      <c r="D24" s="158">
        <v>182662</v>
      </c>
      <c r="E24" s="46">
        <v>182662</v>
      </c>
      <c r="F24" s="43">
        <f t="shared" si="7"/>
        <v>1</v>
      </c>
      <c r="G24" s="43">
        <f t="shared" si="10"/>
        <v>0.125361952758234</v>
      </c>
      <c r="H24" s="156">
        <v>198600</v>
      </c>
      <c r="I24" s="168">
        <f t="shared" si="8"/>
        <v>0.0872540539356845</v>
      </c>
    </row>
    <row r="25" ht="30" customHeight="1" spans="1:9">
      <c r="A25" s="42" t="s">
        <v>1194</v>
      </c>
      <c r="B25" s="46">
        <v>1264</v>
      </c>
      <c r="C25" s="156">
        <v>1000</v>
      </c>
      <c r="D25" s="155">
        <v>765</v>
      </c>
      <c r="E25" s="46">
        <v>765</v>
      </c>
      <c r="F25" s="43">
        <f t="shared" si="7"/>
        <v>1</v>
      </c>
      <c r="G25" s="43">
        <f t="shared" si="10"/>
        <v>-0.394778481012658</v>
      </c>
      <c r="H25" s="156">
        <v>1100</v>
      </c>
      <c r="I25" s="168">
        <f t="shared" si="8"/>
        <v>0.437908496732026</v>
      </c>
    </row>
    <row r="26" s="136" customFormat="1" ht="30" customHeight="1" spans="1:9">
      <c r="A26" s="159" t="s">
        <v>1195</v>
      </c>
      <c r="B26" s="160">
        <v>4400</v>
      </c>
      <c r="C26" s="160">
        <v>20000</v>
      </c>
      <c r="D26" s="160">
        <v>17500</v>
      </c>
      <c r="E26" s="160">
        <v>17500</v>
      </c>
      <c r="F26" s="161">
        <f t="shared" si="7"/>
        <v>1</v>
      </c>
      <c r="G26" s="162">
        <f t="shared" si="10"/>
        <v>2.97727272727273</v>
      </c>
      <c r="H26" s="160">
        <v>48945</v>
      </c>
      <c r="I26" s="170">
        <f t="shared" si="8"/>
        <v>1.79685714285714</v>
      </c>
    </row>
  </sheetData>
  <mergeCells count="10">
    <mergeCell ref="A3:I3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156944444444444" right="0.393055555555556" top="0.354166666666667" bottom="0.393055555555556" header="0.786805555555556" footer="0.239583333333333"/>
  <pageSetup paperSize="9" scale="77" orientation="landscape" horizontalDpi="600" verticalDpi="6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K39"/>
  <sheetViews>
    <sheetView showGridLines="0" view="pageBreakPreview" zoomScale="55" zoomScaleNormal="50" workbookViewId="0">
      <selection activeCell="L32" sqref="L32"/>
    </sheetView>
  </sheetViews>
  <sheetFormatPr defaultColWidth="8.75" defaultRowHeight="14.25"/>
  <cols>
    <col min="1" max="5" width="9" style="76"/>
    <col min="6" max="6" width="26.375" style="76"/>
    <col min="7" max="32" width="9" style="76"/>
    <col min="33" max="256" width="8.75" style="76"/>
    <col min="257" max="16384" width="8.75" style="5"/>
  </cols>
  <sheetData>
    <row r="1" spans="10:11">
      <c r="J1" s="88"/>
      <c r="K1" s="88"/>
    </row>
    <row r="2" ht="71.25" customHeight="1" spans="1:11">
      <c r="A2" s="77"/>
      <c r="B2" s="77"/>
      <c r="C2" s="77"/>
      <c r="D2" s="78"/>
      <c r="E2" s="78"/>
      <c r="J2" s="89"/>
      <c r="K2" s="89"/>
    </row>
    <row r="3" ht="71.25" customHeight="1" spans="1:11">
      <c r="A3" s="77"/>
      <c r="B3" s="77"/>
      <c r="C3" s="77"/>
      <c r="D3" s="78"/>
      <c r="E3" s="78"/>
      <c r="J3" s="89"/>
      <c r="K3" s="89"/>
    </row>
    <row r="4" ht="157.5" customHeight="1" spans="1:11">
      <c r="A4" s="79" t="s">
        <v>1200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6" customHeight="1" spans="5:7">
      <c r="E6" s="80"/>
      <c r="F6" s="80"/>
      <c r="G6" s="80"/>
    </row>
    <row r="7" customHeight="1" spans="5:7">
      <c r="E7" s="80"/>
      <c r="F7" s="80"/>
      <c r="G7" s="80"/>
    </row>
    <row r="8" customHeight="1" spans="5:7">
      <c r="E8" s="80"/>
      <c r="F8" s="80"/>
      <c r="G8" s="80"/>
    </row>
    <row r="9" ht="6" customHeight="1" spans="1:11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</row>
    <row r="10" ht="13.5" hidden="1" spans="1:11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ht="13.5" hidden="1" spans="1:11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ht="13.5" hidden="1" spans="1:11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</row>
    <row r="13" ht="13.5" spans="1:1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</row>
    <row r="14" ht="13.5" spans="1:1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</row>
    <row r="15" ht="13.5" spans="1:11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</row>
    <row r="16" ht="13.5" spans="1:1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</row>
    <row r="17" ht="13.5" spans="1:1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</row>
    <row r="22" ht="101.25" customHeight="1"/>
    <row r="23" ht="11.25" customHeight="1"/>
    <row r="26" ht="27" spans="6:6">
      <c r="F26" s="82"/>
    </row>
    <row r="28" ht="47.25" customHeight="1" spans="1:1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</row>
    <row r="29" ht="35.25" spans="1:11">
      <c r="A29" s="83"/>
      <c r="B29" s="83"/>
      <c r="C29" s="83"/>
      <c r="D29" s="83"/>
      <c r="E29" s="83"/>
      <c r="F29" s="84"/>
      <c r="G29" s="83"/>
      <c r="H29" s="83"/>
      <c r="I29" s="83"/>
      <c r="J29" s="83"/>
      <c r="K29" s="83"/>
    </row>
    <row r="30" ht="35.25" spans="1:11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</row>
    <row r="31" ht="35.25" spans="1:1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</row>
    <row r="32" ht="35.25" spans="1:11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</row>
    <row r="33" ht="15.75" spans="1:11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</row>
    <row r="34" ht="13.5" spans="1:11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</row>
    <row r="35" ht="35.25" customHeight="1" spans="1:11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</row>
    <row r="36" ht="3.75" customHeight="1" spans="6:11">
      <c r="F36" s="87"/>
      <c r="G36" s="87"/>
      <c r="H36" s="87"/>
      <c r="I36" s="87"/>
      <c r="J36" s="87"/>
      <c r="K36" s="87"/>
    </row>
    <row r="37" hidden="1" customHeight="1" spans="6:11">
      <c r="F37" s="87"/>
      <c r="G37" s="87"/>
      <c r="H37" s="87"/>
      <c r="I37" s="87"/>
      <c r="J37" s="87"/>
      <c r="K37" s="87"/>
    </row>
    <row r="38" hidden="1" customHeight="1" spans="6:11">
      <c r="F38" s="87"/>
      <c r="G38" s="87"/>
      <c r="H38" s="87"/>
      <c r="I38" s="87"/>
      <c r="J38" s="87"/>
      <c r="K38" s="87"/>
    </row>
    <row r="39" ht="23.25" customHeight="1" spans="6:11">
      <c r="F39" s="87"/>
      <c r="G39" s="87"/>
      <c r="H39" s="87"/>
      <c r="I39" s="87"/>
      <c r="J39" s="87"/>
      <c r="K39" s="87"/>
    </row>
  </sheetData>
  <mergeCells count="7">
    <mergeCell ref="J1:K1"/>
    <mergeCell ref="A2:C2"/>
    <mergeCell ref="J2:K2"/>
    <mergeCell ref="A4:K4"/>
    <mergeCell ref="E6:G8"/>
    <mergeCell ref="A9:K17"/>
    <mergeCell ref="A34:K35"/>
  </mergeCells>
  <printOptions horizontalCentered="1" verticalCentered="1"/>
  <pageMargins left="0.588888888888889" right="0.588888888888889" top="0.788888888888889" bottom="0.788888888888889" header="0.588888888888889" footer="0.238888888888889"/>
  <pageSetup paperSize="9" scale="72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showGridLines="0" showZeros="0" view="pageBreakPreview" zoomScale="115" zoomScaleNormal="75" workbookViewId="0">
      <selection activeCell="F7" sqref="F7"/>
    </sheetView>
  </sheetViews>
  <sheetFormatPr defaultColWidth="8.75" defaultRowHeight="15"/>
  <cols>
    <col min="1" max="1" width="42.75" style="113" customWidth="1"/>
    <col min="2" max="3" width="13.75" style="113" customWidth="1"/>
    <col min="4" max="4" width="12" style="113" customWidth="1"/>
    <col min="5" max="5" width="12" style="114" customWidth="1"/>
    <col min="6" max="6" width="13.75" style="124" customWidth="1"/>
    <col min="7" max="7" width="12" style="90" customWidth="1"/>
    <col min="8" max="8" width="7" style="114" customWidth="1"/>
    <col min="9" max="9" width="9" style="113"/>
    <col min="10" max="10" width="13.375" style="113" customWidth="1"/>
    <col min="11" max="32" width="9" style="113"/>
    <col min="33" max="256" width="8.75" style="113"/>
    <col min="257" max="16384" width="8.75" style="5"/>
  </cols>
  <sheetData>
    <row r="1" ht="20.25" spans="1:1">
      <c r="A1" s="115" t="s">
        <v>1201</v>
      </c>
    </row>
    <row r="2" s="111" customFormat="1" ht="48" customHeight="1" spans="1:8">
      <c r="A2" s="92" t="s">
        <v>1202</v>
      </c>
      <c r="B2" s="92"/>
      <c r="C2" s="92"/>
      <c r="D2" s="92"/>
      <c r="E2" s="92"/>
      <c r="F2" s="92"/>
      <c r="G2" s="92"/>
      <c r="H2" s="125"/>
    </row>
    <row r="3" s="93" customFormat="1" ht="14.25" spans="5:8">
      <c r="E3" s="94"/>
      <c r="F3" s="126"/>
      <c r="G3" s="96" t="s">
        <v>6</v>
      </c>
      <c r="H3" s="94"/>
    </row>
    <row r="4" s="100" customFormat="1" ht="33" customHeight="1" spans="1:8">
      <c r="A4" s="97" t="s">
        <v>1166</v>
      </c>
      <c r="B4" s="127" t="s">
        <v>1203</v>
      </c>
      <c r="C4" s="128"/>
      <c r="D4" s="128"/>
      <c r="E4" s="128"/>
      <c r="F4" s="99" t="s">
        <v>1204</v>
      </c>
      <c r="G4" s="99"/>
      <c r="H4" s="129"/>
    </row>
    <row r="5" s="100" customFormat="1" ht="33" customHeight="1" spans="1:8">
      <c r="A5" s="97"/>
      <c r="B5" s="97" t="s">
        <v>1205</v>
      </c>
      <c r="C5" s="97" t="s">
        <v>1206</v>
      </c>
      <c r="D5" s="97" t="s">
        <v>1207</v>
      </c>
      <c r="E5" s="97" t="s">
        <v>1208</v>
      </c>
      <c r="F5" s="130" t="s">
        <v>1205</v>
      </c>
      <c r="G5" s="101" t="s">
        <v>1209</v>
      </c>
      <c r="H5" s="129"/>
    </row>
    <row r="6" ht="23.25" customHeight="1" spans="1:11">
      <c r="A6" s="116" t="s">
        <v>1210</v>
      </c>
      <c r="B6" s="103"/>
      <c r="C6" s="117"/>
      <c r="D6" s="117"/>
      <c r="E6" s="118"/>
      <c r="F6" s="131"/>
      <c r="G6" s="105"/>
      <c r="H6" s="132"/>
      <c r="I6" s="121"/>
      <c r="J6" s="122"/>
      <c r="K6" s="122"/>
    </row>
    <row r="7" ht="23.25" customHeight="1" spans="1:11">
      <c r="A7" s="107" t="s">
        <v>1211</v>
      </c>
      <c r="B7" s="103"/>
      <c r="C7" s="117"/>
      <c r="D7" s="117"/>
      <c r="E7" s="118"/>
      <c r="F7" s="131"/>
      <c r="G7" s="105"/>
      <c r="H7" s="132"/>
      <c r="I7" s="121"/>
      <c r="J7" s="122"/>
      <c r="K7" s="122"/>
    </row>
    <row r="8" ht="23.25" customHeight="1" spans="1:11">
      <c r="A8" s="107" t="s">
        <v>1212</v>
      </c>
      <c r="B8" s="103"/>
      <c r="C8" s="117"/>
      <c r="D8" s="117"/>
      <c r="E8" s="118"/>
      <c r="F8" s="131"/>
      <c r="G8" s="105"/>
      <c r="H8" s="132"/>
      <c r="I8" s="121"/>
      <c r="J8" s="122"/>
      <c r="K8" s="122"/>
    </row>
    <row r="9" ht="23.25" customHeight="1" spans="1:11">
      <c r="A9" s="107" t="s">
        <v>1213</v>
      </c>
      <c r="B9" s="103"/>
      <c r="C9" s="117"/>
      <c r="D9" s="117"/>
      <c r="E9" s="118"/>
      <c r="F9" s="131"/>
      <c r="G9" s="105"/>
      <c r="H9" s="132"/>
      <c r="I9" s="121"/>
      <c r="J9" s="122"/>
      <c r="K9" s="122"/>
    </row>
    <row r="10" ht="23.25" customHeight="1" spans="1:11">
      <c r="A10" s="120" t="s">
        <v>1214</v>
      </c>
      <c r="B10" s="103"/>
      <c r="C10" s="117"/>
      <c r="D10" s="117"/>
      <c r="E10" s="118"/>
      <c r="F10" s="131"/>
      <c r="G10" s="105"/>
      <c r="H10" s="132"/>
      <c r="I10" s="121"/>
      <c r="J10" s="122"/>
      <c r="K10" s="122"/>
    </row>
    <row r="11" ht="23.25" customHeight="1" spans="1:11">
      <c r="A11" s="107" t="s">
        <v>1211</v>
      </c>
      <c r="B11" s="103"/>
      <c r="C11" s="117"/>
      <c r="D11" s="117"/>
      <c r="E11" s="118"/>
      <c r="F11" s="131"/>
      <c r="G11" s="105"/>
      <c r="H11" s="132"/>
      <c r="I11" s="121"/>
      <c r="J11" s="122"/>
      <c r="K11" s="122"/>
    </row>
    <row r="12" ht="23.25" customHeight="1" spans="1:11">
      <c r="A12" s="107" t="s">
        <v>1212</v>
      </c>
      <c r="B12" s="103"/>
      <c r="C12" s="117"/>
      <c r="D12" s="117"/>
      <c r="E12" s="118"/>
      <c r="F12" s="131"/>
      <c r="G12" s="105"/>
      <c r="H12" s="132"/>
      <c r="I12" s="121"/>
      <c r="J12" s="122"/>
      <c r="K12" s="122"/>
    </row>
    <row r="13" ht="23.25" customHeight="1" spans="1:11">
      <c r="A13" s="107" t="s">
        <v>1213</v>
      </c>
      <c r="B13" s="103"/>
      <c r="C13" s="117"/>
      <c r="D13" s="117"/>
      <c r="E13" s="118"/>
      <c r="F13" s="131"/>
      <c r="G13" s="105"/>
      <c r="H13" s="132"/>
      <c r="I13" s="121"/>
      <c r="J13" s="122"/>
      <c r="K13" s="122"/>
    </row>
    <row r="14" ht="23.25" customHeight="1" spans="1:11">
      <c r="A14" s="107" t="s">
        <v>1215</v>
      </c>
      <c r="B14" s="103"/>
      <c r="C14" s="117"/>
      <c r="D14" s="117"/>
      <c r="E14" s="118"/>
      <c r="F14" s="131"/>
      <c r="G14" s="105"/>
      <c r="H14" s="132"/>
      <c r="I14" s="121"/>
      <c r="J14" s="122"/>
      <c r="K14" s="122"/>
    </row>
    <row r="15" ht="23.25" customHeight="1" spans="1:11">
      <c r="A15" s="107" t="s">
        <v>1211</v>
      </c>
      <c r="B15" s="103"/>
      <c r="C15" s="117"/>
      <c r="D15" s="117"/>
      <c r="E15" s="118"/>
      <c r="F15" s="131"/>
      <c r="G15" s="105"/>
      <c r="H15" s="132"/>
      <c r="I15" s="121"/>
      <c r="J15" s="122"/>
      <c r="K15" s="122"/>
    </row>
    <row r="16" ht="23.25" customHeight="1" spans="1:11">
      <c r="A16" s="107" t="s">
        <v>1213</v>
      </c>
      <c r="B16" s="103"/>
      <c r="C16" s="117"/>
      <c r="D16" s="117"/>
      <c r="E16" s="118"/>
      <c r="F16" s="131"/>
      <c r="G16" s="105"/>
      <c r="H16" s="132"/>
      <c r="I16" s="121"/>
      <c r="J16" s="122"/>
      <c r="K16" s="122"/>
    </row>
    <row r="17" s="112" customFormat="1" ht="23.25" customHeight="1" spans="1:10">
      <c r="A17" s="107" t="s">
        <v>1216</v>
      </c>
      <c r="B17" s="103"/>
      <c r="C17" s="117"/>
      <c r="D17" s="117"/>
      <c r="E17" s="118"/>
      <c r="F17" s="131"/>
      <c r="G17" s="105"/>
      <c r="H17" s="132"/>
      <c r="J17" s="123"/>
    </row>
    <row r="18" s="112" customFormat="1" ht="23.25" customHeight="1" spans="1:8">
      <c r="A18" s="107" t="s">
        <v>1211</v>
      </c>
      <c r="B18" s="103"/>
      <c r="C18" s="117"/>
      <c r="D18" s="117"/>
      <c r="E18" s="118"/>
      <c r="F18" s="131"/>
      <c r="G18" s="105"/>
      <c r="H18" s="132"/>
    </row>
    <row r="19" s="112" customFormat="1" ht="23.25" customHeight="1" spans="1:8">
      <c r="A19" s="107" t="s">
        <v>1212</v>
      </c>
      <c r="B19" s="103"/>
      <c r="C19" s="117"/>
      <c r="D19" s="117"/>
      <c r="E19" s="118"/>
      <c r="F19" s="131"/>
      <c r="G19" s="105"/>
      <c r="H19" s="132"/>
    </row>
    <row r="20" ht="23.25" customHeight="1" spans="1:11">
      <c r="A20" s="107" t="s">
        <v>1213</v>
      </c>
      <c r="B20" s="103"/>
      <c r="C20" s="117"/>
      <c r="D20" s="117"/>
      <c r="E20" s="118"/>
      <c r="F20" s="131"/>
      <c r="G20" s="105"/>
      <c r="H20" s="132"/>
      <c r="I20" s="121"/>
      <c r="J20" s="122"/>
      <c r="K20" s="122"/>
    </row>
    <row r="21" s="112" customFormat="1" ht="23.25" customHeight="1" spans="1:8">
      <c r="A21" s="107" t="s">
        <v>1217</v>
      </c>
      <c r="B21" s="103"/>
      <c r="C21" s="117"/>
      <c r="D21" s="117"/>
      <c r="E21" s="118"/>
      <c r="F21" s="131"/>
      <c r="G21" s="105"/>
      <c r="H21" s="132"/>
    </row>
    <row r="22" s="112" customFormat="1" ht="23.25" customHeight="1" spans="1:8">
      <c r="A22" s="107" t="s">
        <v>1211</v>
      </c>
      <c r="B22" s="103"/>
      <c r="C22" s="117"/>
      <c r="D22" s="117"/>
      <c r="E22" s="118"/>
      <c r="F22" s="131"/>
      <c r="G22" s="105"/>
      <c r="H22" s="132"/>
    </row>
    <row r="23" ht="23.25" customHeight="1" spans="1:11">
      <c r="A23" s="107" t="s">
        <v>1213</v>
      </c>
      <c r="B23" s="103"/>
      <c r="C23" s="117"/>
      <c r="D23" s="117"/>
      <c r="E23" s="118"/>
      <c r="F23" s="131"/>
      <c r="G23" s="105"/>
      <c r="H23" s="132"/>
      <c r="I23" s="121"/>
      <c r="J23" s="122"/>
      <c r="K23" s="122"/>
    </row>
    <row r="24" s="112" customFormat="1" ht="23.25" customHeight="1" spans="1:8">
      <c r="A24" s="109" t="s">
        <v>1218</v>
      </c>
      <c r="B24" s="103"/>
      <c r="C24" s="117"/>
      <c r="D24" s="117"/>
      <c r="E24" s="118"/>
      <c r="F24" s="131"/>
      <c r="G24" s="105"/>
      <c r="H24" s="132"/>
    </row>
    <row r="25" s="112" customFormat="1" ht="23.25" customHeight="1" spans="1:8">
      <c r="A25" s="107" t="s">
        <v>1211</v>
      </c>
      <c r="B25" s="103"/>
      <c r="C25" s="117"/>
      <c r="D25" s="117"/>
      <c r="E25" s="118"/>
      <c r="F25" s="131"/>
      <c r="G25" s="105"/>
      <c r="H25" s="132"/>
    </row>
    <row r="26" ht="23.25" customHeight="1" spans="1:11">
      <c r="A26" s="107" t="s">
        <v>1213</v>
      </c>
      <c r="B26" s="103"/>
      <c r="C26" s="117"/>
      <c r="D26" s="117"/>
      <c r="E26" s="118"/>
      <c r="F26" s="131"/>
      <c r="G26" s="105"/>
      <c r="H26" s="132"/>
      <c r="I26" s="121"/>
      <c r="J26" s="122"/>
      <c r="K26" s="122"/>
    </row>
    <row r="27" ht="23.25" customHeight="1" spans="1:8">
      <c r="A27" s="109" t="s">
        <v>1219</v>
      </c>
      <c r="B27" s="103"/>
      <c r="C27" s="117"/>
      <c r="D27" s="117"/>
      <c r="E27" s="118"/>
      <c r="F27" s="131"/>
      <c r="G27" s="105"/>
      <c r="H27" s="132"/>
    </row>
    <row r="28" ht="23.25" customHeight="1" spans="1:8">
      <c r="A28" s="107" t="s">
        <v>1211</v>
      </c>
      <c r="B28" s="103"/>
      <c r="C28" s="117"/>
      <c r="D28" s="117"/>
      <c r="E28" s="118"/>
      <c r="F28" s="131"/>
      <c r="G28" s="105"/>
      <c r="H28" s="132"/>
    </row>
    <row r="29" ht="23.25" customHeight="1" spans="1:8">
      <c r="A29" s="107" t="s">
        <v>1212</v>
      </c>
      <c r="B29" s="103"/>
      <c r="C29" s="117"/>
      <c r="D29" s="117"/>
      <c r="E29" s="118"/>
      <c r="F29" s="131"/>
      <c r="G29" s="105"/>
      <c r="H29" s="132"/>
    </row>
    <row r="30" ht="23.25" customHeight="1" spans="1:11">
      <c r="A30" s="107" t="s">
        <v>1213</v>
      </c>
      <c r="B30" s="103"/>
      <c r="C30" s="117"/>
      <c r="D30" s="117"/>
      <c r="E30" s="118"/>
      <c r="F30" s="131"/>
      <c r="G30" s="105"/>
      <c r="H30" s="132"/>
      <c r="I30" s="121"/>
      <c r="J30" s="122"/>
      <c r="K30" s="122"/>
    </row>
    <row r="31" ht="23.25" customHeight="1" spans="1:8">
      <c r="A31" s="109" t="s">
        <v>1220</v>
      </c>
      <c r="B31" s="103"/>
      <c r="C31" s="117"/>
      <c r="D31" s="117"/>
      <c r="E31" s="118"/>
      <c r="F31" s="131"/>
      <c r="G31" s="105"/>
      <c r="H31" s="132"/>
    </row>
    <row r="32" ht="23.25" customHeight="1" spans="1:8">
      <c r="A32" s="107" t="s">
        <v>1211</v>
      </c>
      <c r="B32" s="103"/>
      <c r="C32" s="117"/>
      <c r="D32" s="117"/>
      <c r="E32" s="118"/>
      <c r="F32" s="131"/>
      <c r="G32" s="105"/>
      <c r="H32" s="132"/>
    </row>
    <row r="33" ht="23.25" customHeight="1" spans="1:8">
      <c r="A33" s="107" t="s">
        <v>1212</v>
      </c>
      <c r="B33" s="103"/>
      <c r="C33" s="117"/>
      <c r="D33" s="117"/>
      <c r="E33" s="118"/>
      <c r="F33" s="131"/>
      <c r="G33" s="105"/>
      <c r="H33" s="132"/>
    </row>
    <row r="34" ht="23.25" customHeight="1" spans="1:11">
      <c r="A34" s="107" t="s">
        <v>1213</v>
      </c>
      <c r="B34" s="103"/>
      <c r="C34" s="117"/>
      <c r="D34" s="117"/>
      <c r="E34" s="118"/>
      <c r="F34" s="131"/>
      <c r="G34" s="105"/>
      <c r="H34" s="132"/>
      <c r="I34" s="121"/>
      <c r="J34" s="122"/>
      <c r="K34" s="122"/>
    </row>
    <row r="35" ht="23.25" customHeight="1" spans="1:8">
      <c r="A35" s="107" t="s">
        <v>1221</v>
      </c>
      <c r="B35" s="103"/>
      <c r="C35" s="117"/>
      <c r="D35" s="117"/>
      <c r="E35" s="118"/>
      <c r="F35" s="131"/>
      <c r="G35" s="105"/>
      <c r="H35" s="123"/>
    </row>
    <row r="36" ht="23.25" customHeight="1" spans="1:8">
      <c r="A36" s="107" t="s">
        <v>1211</v>
      </c>
      <c r="B36" s="103"/>
      <c r="C36" s="117"/>
      <c r="D36" s="117"/>
      <c r="E36" s="118"/>
      <c r="F36" s="131"/>
      <c r="G36" s="105"/>
      <c r="H36" s="123"/>
    </row>
    <row r="37" ht="23.25" customHeight="1" spans="1:8">
      <c r="A37" s="107" t="s">
        <v>1212</v>
      </c>
      <c r="B37" s="103"/>
      <c r="C37" s="117"/>
      <c r="D37" s="117"/>
      <c r="E37" s="118"/>
      <c r="F37" s="131"/>
      <c r="G37" s="105"/>
      <c r="H37" s="123"/>
    </row>
    <row r="38" ht="23.25" customHeight="1" spans="1:11">
      <c r="A38" s="107" t="s">
        <v>1213</v>
      </c>
      <c r="B38" s="103"/>
      <c r="C38" s="117"/>
      <c r="D38" s="117"/>
      <c r="E38" s="118"/>
      <c r="F38" s="131"/>
      <c r="G38" s="105"/>
      <c r="H38" s="132"/>
      <c r="I38" s="121"/>
      <c r="J38" s="122"/>
      <c r="K38" s="122"/>
    </row>
    <row r="39" ht="24.6" customHeight="1" spans="8:8">
      <c r="H39" s="123"/>
    </row>
    <row r="40" ht="24.6" customHeight="1" spans="8:8">
      <c r="H40" s="123"/>
    </row>
    <row r="41" ht="24.6" customHeight="1" spans="8:8">
      <c r="H41" s="123"/>
    </row>
    <row r="42" ht="24.6" customHeight="1" spans="8:8">
      <c r="H42" s="123"/>
    </row>
    <row r="43" spans="8:8">
      <c r="H43" s="123"/>
    </row>
    <row r="44" spans="8:8">
      <c r="H44" s="123"/>
    </row>
    <row r="45" spans="8:8">
      <c r="H45" s="123"/>
    </row>
    <row r="46" spans="8:8">
      <c r="H46" s="123"/>
    </row>
    <row r="47" spans="8:8">
      <c r="H47" s="123"/>
    </row>
    <row r="48" spans="8:8">
      <c r="H48" s="123"/>
    </row>
  </sheetData>
  <mergeCells count="4">
    <mergeCell ref="A2:G2"/>
    <mergeCell ref="B4:E4"/>
    <mergeCell ref="F4:G4"/>
    <mergeCell ref="A4:A5"/>
  </mergeCells>
  <printOptions horizontalCentered="1" verticalCentered="1"/>
  <pageMargins left="0.275" right="0.196527777777778" top="0.393055555555556" bottom="0.0388888888888889" header="0.588888888888889" footer="0.238888888888889"/>
  <pageSetup paperSize="9" scale="80" orientation="portrait"/>
  <headerFooter alignWithMargins="0"/>
  <rowBreaks count="1" manualBreakCount="1">
    <brk id="3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showGridLines="0" showZeros="0" view="pageBreakPreview" zoomScale="115" zoomScaleNormal="75" workbookViewId="0">
      <selection activeCell="I9" sqref="I9"/>
    </sheetView>
  </sheetViews>
  <sheetFormatPr defaultColWidth="8.75" defaultRowHeight="15"/>
  <cols>
    <col min="1" max="1" width="41" style="113" customWidth="1"/>
    <col min="2" max="4" width="12.925" style="113" customWidth="1"/>
    <col min="5" max="5" width="12.925" style="114" customWidth="1"/>
    <col min="6" max="7" width="13.0416666666667" style="90" customWidth="1"/>
    <col min="8" max="8" width="14.75" style="113"/>
    <col min="9" max="9" width="9.5" style="113"/>
    <col min="10" max="10" width="13.375" style="113" customWidth="1"/>
    <col min="11" max="32" width="9" style="113"/>
    <col min="33" max="256" width="8.75" style="113"/>
    <col min="257" max="16384" width="8.75" style="5"/>
  </cols>
  <sheetData>
    <row r="1" ht="20.25" spans="1:1">
      <c r="A1" s="115" t="s">
        <v>1222</v>
      </c>
    </row>
    <row r="2" s="111" customFormat="1" ht="48" customHeight="1" spans="1:7">
      <c r="A2" s="92" t="s">
        <v>1223</v>
      </c>
      <c r="B2" s="92"/>
      <c r="C2" s="92"/>
      <c r="D2" s="92"/>
      <c r="E2" s="92"/>
      <c r="F2" s="92"/>
      <c r="G2" s="92"/>
    </row>
    <row r="3" s="93" customFormat="1" ht="14.25" spans="5:7">
      <c r="E3" s="94"/>
      <c r="F3" s="95"/>
      <c r="G3" s="96" t="s">
        <v>6</v>
      </c>
    </row>
    <row r="4" s="100" customFormat="1" ht="33" customHeight="1" spans="1:7">
      <c r="A4" s="97" t="s">
        <v>1166</v>
      </c>
      <c r="B4" s="98" t="s">
        <v>1203</v>
      </c>
      <c r="C4" s="98"/>
      <c r="D4" s="98"/>
      <c r="E4" s="98"/>
      <c r="F4" s="99" t="s">
        <v>1204</v>
      </c>
      <c r="G4" s="99"/>
    </row>
    <row r="5" s="100" customFormat="1" ht="33" customHeight="1" spans="1:7">
      <c r="A5" s="97"/>
      <c r="B5" s="97" t="s">
        <v>1205</v>
      </c>
      <c r="C5" s="97" t="s">
        <v>1206</v>
      </c>
      <c r="D5" s="97" t="s">
        <v>1207</v>
      </c>
      <c r="E5" s="97" t="s">
        <v>1208</v>
      </c>
      <c r="F5" s="97" t="s">
        <v>1205</v>
      </c>
      <c r="G5" s="101" t="s">
        <v>1209</v>
      </c>
    </row>
    <row r="6" ht="34.5" customHeight="1" spans="1:11">
      <c r="A6" s="116" t="s">
        <v>1224</v>
      </c>
      <c r="B6" s="103"/>
      <c r="C6" s="117"/>
      <c r="D6" s="117"/>
      <c r="E6" s="118"/>
      <c r="F6" s="105"/>
      <c r="G6" s="105"/>
      <c r="H6" s="119"/>
      <c r="I6" s="121"/>
      <c r="J6" s="122"/>
      <c r="K6" s="122"/>
    </row>
    <row r="7" ht="34.5" customHeight="1" spans="1:11">
      <c r="A7" s="120" t="s">
        <v>1225</v>
      </c>
      <c r="B7" s="103"/>
      <c r="C7" s="117"/>
      <c r="D7" s="117"/>
      <c r="E7" s="118"/>
      <c r="F7" s="105"/>
      <c r="G7" s="105"/>
      <c r="H7" s="119"/>
      <c r="I7" s="121"/>
      <c r="J7" s="122"/>
      <c r="K7" s="122"/>
    </row>
    <row r="8" ht="34.5" customHeight="1" spans="1:11">
      <c r="A8" s="107" t="s">
        <v>1226</v>
      </c>
      <c r="B8" s="103"/>
      <c r="C8" s="117"/>
      <c r="D8" s="117"/>
      <c r="E8" s="118"/>
      <c r="F8" s="105"/>
      <c r="G8" s="105"/>
      <c r="H8" s="119"/>
      <c r="I8" s="121"/>
      <c r="J8" s="122"/>
      <c r="K8" s="122"/>
    </row>
    <row r="9" ht="34.5" customHeight="1" spans="1:11">
      <c r="A9" s="107" t="s">
        <v>1227</v>
      </c>
      <c r="B9" s="103"/>
      <c r="C9" s="117"/>
      <c r="D9" s="117"/>
      <c r="E9" s="118"/>
      <c r="F9" s="105"/>
      <c r="G9" s="105"/>
      <c r="H9" s="119"/>
      <c r="I9" s="121"/>
      <c r="J9" s="122"/>
      <c r="K9" s="122"/>
    </row>
    <row r="10" ht="34.5" customHeight="1" spans="1:11">
      <c r="A10" s="107" t="s">
        <v>1228</v>
      </c>
      <c r="B10" s="103"/>
      <c r="C10" s="117"/>
      <c r="D10" s="117"/>
      <c r="E10" s="118"/>
      <c r="F10" s="105"/>
      <c r="G10" s="105"/>
      <c r="H10" s="119"/>
      <c r="I10" s="121"/>
      <c r="J10" s="122"/>
      <c r="K10" s="122"/>
    </row>
    <row r="11" ht="34.5" customHeight="1" spans="1:11">
      <c r="A11" s="107" t="s">
        <v>1229</v>
      </c>
      <c r="B11" s="103"/>
      <c r="C11" s="117"/>
      <c r="D11" s="117"/>
      <c r="E11" s="118"/>
      <c r="F11" s="105"/>
      <c r="G11" s="105"/>
      <c r="H11" s="119"/>
      <c r="I11" s="121"/>
      <c r="J11" s="122"/>
      <c r="K11" s="122"/>
    </row>
    <row r="12" ht="34.5" customHeight="1" spans="1:11">
      <c r="A12" s="107" t="s">
        <v>1230</v>
      </c>
      <c r="B12" s="103"/>
      <c r="C12" s="117"/>
      <c r="D12" s="117"/>
      <c r="E12" s="118"/>
      <c r="F12" s="105"/>
      <c r="G12" s="105"/>
      <c r="H12" s="119"/>
      <c r="I12" s="121"/>
      <c r="J12" s="122"/>
      <c r="K12" s="122"/>
    </row>
    <row r="13" ht="34.5" customHeight="1" spans="1:11">
      <c r="A13" s="107" t="s">
        <v>1227</v>
      </c>
      <c r="B13" s="103"/>
      <c r="C13" s="117"/>
      <c r="D13" s="117"/>
      <c r="E13" s="118"/>
      <c r="F13" s="105"/>
      <c r="G13" s="105"/>
      <c r="H13" s="119"/>
      <c r="I13" s="121"/>
      <c r="J13" s="122"/>
      <c r="K13" s="122"/>
    </row>
    <row r="14" s="112" customFormat="1" ht="34.5" customHeight="1" spans="1:10">
      <c r="A14" s="107" t="s">
        <v>1231</v>
      </c>
      <c r="B14" s="103"/>
      <c r="C14" s="117"/>
      <c r="D14" s="117"/>
      <c r="E14" s="118"/>
      <c r="F14" s="105"/>
      <c r="G14" s="105"/>
      <c r="H14" s="119"/>
      <c r="J14" s="123"/>
    </row>
    <row r="15" s="112" customFormat="1" ht="34.5" customHeight="1" spans="1:8">
      <c r="A15" s="107" t="s">
        <v>1232</v>
      </c>
      <c r="B15" s="103"/>
      <c r="C15" s="117"/>
      <c r="D15" s="117"/>
      <c r="E15" s="118"/>
      <c r="F15" s="105"/>
      <c r="G15" s="105"/>
      <c r="H15" s="119"/>
    </row>
    <row r="16" s="112" customFormat="1" ht="34.5" customHeight="1" spans="1:8">
      <c r="A16" s="107" t="s">
        <v>1233</v>
      </c>
      <c r="B16" s="103"/>
      <c r="C16" s="117"/>
      <c r="D16" s="117"/>
      <c r="E16" s="118"/>
      <c r="F16" s="105"/>
      <c r="G16" s="105"/>
      <c r="H16" s="119"/>
    </row>
    <row r="17" s="112" customFormat="1" ht="34.5" customHeight="1" spans="1:8">
      <c r="A17" s="107" t="s">
        <v>1234</v>
      </c>
      <c r="B17" s="103"/>
      <c r="C17" s="117"/>
      <c r="D17" s="117"/>
      <c r="E17" s="118"/>
      <c r="F17" s="105"/>
      <c r="G17" s="105"/>
      <c r="H17" s="119"/>
    </row>
    <row r="18" s="112" customFormat="1" ht="34.5" customHeight="1" spans="1:8">
      <c r="A18" s="107" t="s">
        <v>1235</v>
      </c>
      <c r="B18" s="103"/>
      <c r="C18" s="117"/>
      <c r="D18" s="117"/>
      <c r="E18" s="118"/>
      <c r="F18" s="105"/>
      <c r="G18" s="105"/>
      <c r="H18" s="119"/>
    </row>
    <row r="19" s="112" customFormat="1" ht="34.5" customHeight="1" spans="1:8">
      <c r="A19" s="107" t="s">
        <v>1236</v>
      </c>
      <c r="B19" s="103"/>
      <c r="C19" s="117"/>
      <c r="D19" s="117"/>
      <c r="E19" s="118"/>
      <c r="F19" s="105"/>
      <c r="G19" s="105"/>
      <c r="H19" s="119"/>
    </row>
    <row r="20" s="112" customFormat="1" ht="34.5" customHeight="1" spans="1:8">
      <c r="A20" s="107" t="s">
        <v>1237</v>
      </c>
      <c r="B20" s="103"/>
      <c r="C20" s="117"/>
      <c r="D20" s="117"/>
      <c r="E20" s="118"/>
      <c r="F20" s="105"/>
      <c r="G20" s="105"/>
      <c r="H20" s="119"/>
    </row>
    <row r="21" ht="34.5" customHeight="1" spans="1:8">
      <c r="A21" s="109" t="s">
        <v>1238</v>
      </c>
      <c r="B21" s="103"/>
      <c r="C21" s="117"/>
      <c r="D21" s="117"/>
      <c r="E21" s="118"/>
      <c r="F21" s="105"/>
      <c r="G21" s="105"/>
      <c r="H21" s="119"/>
    </row>
    <row r="22" ht="34.5" customHeight="1" spans="1:8">
      <c r="A22" s="107" t="s">
        <v>1239</v>
      </c>
      <c r="B22" s="103"/>
      <c r="C22" s="117"/>
      <c r="D22" s="117"/>
      <c r="E22" s="118"/>
      <c r="F22" s="105"/>
      <c r="G22" s="105"/>
      <c r="H22" s="119"/>
    </row>
    <row r="23" ht="34.5" customHeight="1" spans="1:8">
      <c r="A23" s="109" t="s">
        <v>1240</v>
      </c>
      <c r="B23" s="103"/>
      <c r="C23" s="117"/>
      <c r="D23" s="117"/>
      <c r="E23" s="118"/>
      <c r="F23" s="105"/>
      <c r="G23" s="105"/>
      <c r="H23" s="119"/>
    </row>
    <row r="24" ht="34.5" customHeight="1" spans="1:8">
      <c r="A24" s="109" t="s">
        <v>1241</v>
      </c>
      <c r="B24" s="103"/>
      <c r="C24" s="117"/>
      <c r="D24" s="117"/>
      <c r="E24" s="118"/>
      <c r="F24" s="105"/>
      <c r="G24" s="105"/>
      <c r="H24" s="119"/>
    </row>
    <row r="25" ht="34.5" customHeight="1" spans="1:7">
      <c r="A25" s="109" t="s">
        <v>1242</v>
      </c>
      <c r="B25" s="103"/>
      <c r="C25" s="117"/>
      <c r="D25" s="117"/>
      <c r="E25" s="118"/>
      <c r="F25" s="105"/>
      <c r="G25" s="105"/>
    </row>
    <row r="26" ht="24.6" customHeight="1"/>
    <row r="27" ht="24.6" customHeight="1"/>
    <row r="28" ht="24.6" customHeight="1"/>
    <row r="29" ht="24.6" customHeight="1"/>
    <row r="30" ht="24.6" customHeight="1"/>
    <row r="31" ht="24.6" customHeight="1"/>
    <row r="32" ht="24.6" customHeight="1"/>
    <row r="33" ht="24.6" customHeight="1"/>
  </sheetData>
  <mergeCells count="4">
    <mergeCell ref="A2:G2"/>
    <mergeCell ref="B4:E4"/>
    <mergeCell ref="F4:G4"/>
    <mergeCell ref="A4:A5"/>
  </mergeCells>
  <printOptions horizontalCentered="1" verticalCentered="1"/>
  <pageMargins left="0.235416666666667" right="0.196527777777778" top="0.275" bottom="0.15625" header="0.588888888888889" footer="0.238888888888889"/>
  <pageSetup paperSize="9" scale="80" orientation="portrait"/>
  <headerFooter alignWithMargins="0"/>
  <rowBreaks count="1" manualBreakCount="1">
    <brk id="2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view="pageBreakPreview" zoomScaleNormal="100" workbookViewId="0">
      <selection activeCell="H7" sqref="H7"/>
    </sheetView>
  </sheetViews>
  <sheetFormatPr defaultColWidth="8.75" defaultRowHeight="14.25"/>
  <cols>
    <col min="1" max="1" width="49.375" style="5" customWidth="1"/>
    <col min="2" max="3" width="15.75" style="5" customWidth="1"/>
    <col min="4" max="5" width="15.125" style="5" customWidth="1"/>
    <col min="6" max="6" width="15.75" style="90" customWidth="1"/>
    <col min="7" max="7" width="15.125" style="90" customWidth="1"/>
    <col min="8" max="8" width="13.375" style="5"/>
    <col min="9" max="16384" width="8.75" style="5"/>
  </cols>
  <sheetData>
    <row r="1" ht="20.25" spans="1:1">
      <c r="A1" s="91" t="s">
        <v>1243</v>
      </c>
    </row>
    <row r="2" ht="48" customHeight="1" spans="1:7">
      <c r="A2" s="92" t="s">
        <v>1244</v>
      </c>
      <c r="B2" s="92"/>
      <c r="C2" s="92"/>
      <c r="D2" s="92"/>
      <c r="E2" s="92"/>
      <c r="F2" s="92"/>
      <c r="G2" s="92"/>
    </row>
    <row r="3" spans="1:7">
      <c r="A3" s="93"/>
      <c r="B3" s="93"/>
      <c r="C3" s="93"/>
      <c r="D3" s="93"/>
      <c r="E3" s="94"/>
      <c r="F3" s="95"/>
      <c r="G3" s="96" t="s">
        <v>6</v>
      </c>
    </row>
    <row r="4" ht="34.5" customHeight="1" spans="1:8">
      <c r="A4" s="97" t="s">
        <v>1166</v>
      </c>
      <c r="B4" s="98" t="s">
        <v>1203</v>
      </c>
      <c r="C4" s="98"/>
      <c r="D4" s="98"/>
      <c r="E4" s="98"/>
      <c r="F4" s="99" t="s">
        <v>1204</v>
      </c>
      <c r="G4" s="99"/>
      <c r="H4" s="100"/>
    </row>
    <row r="5" ht="34.5" customHeight="1" spans="1:8">
      <c r="A5" s="97"/>
      <c r="B5" s="97" t="s">
        <v>1205</v>
      </c>
      <c r="C5" s="97" t="s">
        <v>1206</v>
      </c>
      <c r="D5" s="97" t="s">
        <v>1245</v>
      </c>
      <c r="E5" s="97" t="s">
        <v>1208</v>
      </c>
      <c r="F5" s="97" t="s">
        <v>1205</v>
      </c>
      <c r="G5" s="101" t="s">
        <v>1209</v>
      </c>
      <c r="H5" s="100"/>
    </row>
    <row r="6" ht="42" customHeight="1" spans="1:9">
      <c r="A6" s="102" t="s">
        <v>1246</v>
      </c>
      <c r="B6" s="103"/>
      <c r="C6" s="104"/>
      <c r="D6" s="104"/>
      <c r="E6" s="104"/>
      <c r="F6" s="105"/>
      <c r="G6" s="105"/>
      <c r="H6" s="106"/>
      <c r="I6" s="110"/>
    </row>
    <row r="7" ht="42" customHeight="1" spans="1:9">
      <c r="A7" s="102" t="s">
        <v>1247</v>
      </c>
      <c r="B7" s="103"/>
      <c r="C7" s="104"/>
      <c r="D7" s="104"/>
      <c r="E7" s="104"/>
      <c r="F7" s="105"/>
      <c r="G7" s="105"/>
      <c r="H7" s="106"/>
      <c r="I7" s="110"/>
    </row>
    <row r="8" ht="42" customHeight="1" spans="1:8">
      <c r="A8" s="107" t="s">
        <v>1248</v>
      </c>
      <c r="B8" s="103"/>
      <c r="C8" s="104"/>
      <c r="D8" s="104"/>
      <c r="E8" s="104"/>
      <c r="F8" s="105"/>
      <c r="G8" s="105"/>
      <c r="H8" s="108"/>
    </row>
    <row r="9" ht="42" customHeight="1" spans="1:8">
      <c r="A9" s="107" t="s">
        <v>1249</v>
      </c>
      <c r="B9" s="103"/>
      <c r="C9" s="104"/>
      <c r="D9" s="104"/>
      <c r="E9" s="104"/>
      <c r="F9" s="105"/>
      <c r="G9" s="105"/>
      <c r="H9" s="108"/>
    </row>
    <row r="10" ht="42" customHeight="1" spans="1:8">
      <c r="A10" s="107" t="s">
        <v>1250</v>
      </c>
      <c r="B10" s="103"/>
      <c r="C10" s="104"/>
      <c r="D10" s="104"/>
      <c r="E10" s="104"/>
      <c r="F10" s="105"/>
      <c r="G10" s="105"/>
      <c r="H10" s="108"/>
    </row>
    <row r="11" ht="42" customHeight="1" spans="1:8">
      <c r="A11" s="107" t="s">
        <v>1251</v>
      </c>
      <c r="B11" s="103"/>
      <c r="C11" s="104"/>
      <c r="D11" s="104"/>
      <c r="E11" s="104"/>
      <c r="F11" s="105"/>
      <c r="G11" s="105"/>
      <c r="H11" s="108"/>
    </row>
    <row r="12" ht="42" customHeight="1" spans="1:8">
      <c r="A12" s="107" t="s">
        <v>1252</v>
      </c>
      <c r="B12" s="103"/>
      <c r="C12" s="104"/>
      <c r="D12" s="104"/>
      <c r="E12" s="104"/>
      <c r="F12" s="105"/>
      <c r="G12" s="105"/>
      <c r="H12" s="108"/>
    </row>
    <row r="13" ht="42" customHeight="1" spans="1:8">
      <c r="A13" s="107" t="s">
        <v>1253</v>
      </c>
      <c r="B13" s="103"/>
      <c r="C13" s="104"/>
      <c r="D13" s="104"/>
      <c r="E13" s="104"/>
      <c r="F13" s="105"/>
      <c r="G13" s="105"/>
      <c r="H13" s="108"/>
    </row>
    <row r="14" ht="42" customHeight="1" spans="1:8">
      <c r="A14" s="107" t="s">
        <v>1254</v>
      </c>
      <c r="B14" s="103"/>
      <c r="C14" s="104"/>
      <c r="D14" s="104"/>
      <c r="E14" s="104"/>
      <c r="F14" s="105"/>
      <c r="G14" s="105"/>
      <c r="H14" s="108"/>
    </row>
    <row r="15" ht="42" customHeight="1" spans="1:8">
      <c r="A15" s="107" t="s">
        <v>1255</v>
      </c>
      <c r="B15" s="103"/>
      <c r="C15" s="104"/>
      <c r="D15" s="104"/>
      <c r="E15" s="104"/>
      <c r="F15" s="105"/>
      <c r="G15" s="105"/>
      <c r="H15" s="108"/>
    </row>
    <row r="16" ht="42" customHeight="1" spans="1:8">
      <c r="A16" s="109" t="s">
        <v>1256</v>
      </c>
      <c r="B16" s="103"/>
      <c r="C16" s="104"/>
      <c r="D16" s="104"/>
      <c r="E16" s="104"/>
      <c r="F16" s="105"/>
      <c r="G16" s="105"/>
      <c r="H16" s="108"/>
    </row>
    <row r="17" ht="42" customHeight="1" spans="1:8">
      <c r="A17" s="109" t="s">
        <v>1257</v>
      </c>
      <c r="B17" s="103"/>
      <c r="C17" s="104"/>
      <c r="D17" s="104"/>
      <c r="E17" s="104"/>
      <c r="F17" s="105"/>
      <c r="G17" s="105"/>
      <c r="H17" s="108"/>
    </row>
    <row r="18" ht="42" customHeight="1" spans="1:8">
      <c r="A18" s="109" t="s">
        <v>1258</v>
      </c>
      <c r="B18" s="103"/>
      <c r="C18" s="104"/>
      <c r="D18" s="104"/>
      <c r="E18" s="104"/>
      <c r="F18" s="105"/>
      <c r="G18" s="105"/>
      <c r="H18" s="108"/>
    </row>
    <row r="19" ht="42" customHeight="1" spans="1:8">
      <c r="A19" s="109" t="s">
        <v>1259</v>
      </c>
      <c r="B19" s="103"/>
      <c r="C19" s="104"/>
      <c r="D19" s="104"/>
      <c r="E19" s="104"/>
      <c r="F19" s="105"/>
      <c r="G19" s="105"/>
      <c r="H19" s="108"/>
    </row>
    <row r="20" ht="42" customHeight="1" spans="1:8">
      <c r="A20" s="109" t="s">
        <v>1260</v>
      </c>
      <c r="B20" s="103"/>
      <c r="C20" s="104"/>
      <c r="D20" s="104"/>
      <c r="E20" s="104"/>
      <c r="F20" s="105"/>
      <c r="G20" s="105"/>
      <c r="H20" s="108"/>
    </row>
    <row r="21" ht="42" customHeight="1" spans="1:8">
      <c r="A21" s="109" t="s">
        <v>1261</v>
      </c>
      <c r="B21" s="103"/>
      <c r="C21" s="104"/>
      <c r="D21" s="104"/>
      <c r="E21" s="104"/>
      <c r="F21" s="105"/>
      <c r="G21" s="105"/>
      <c r="H21" s="108"/>
    </row>
    <row r="22" ht="42" customHeight="1" spans="1:7">
      <c r="A22" s="109" t="s">
        <v>1262</v>
      </c>
      <c r="B22" s="103"/>
      <c r="C22" s="104"/>
      <c r="D22" s="104"/>
      <c r="E22" s="104"/>
      <c r="F22" s="105"/>
      <c r="G22" s="105"/>
    </row>
    <row r="23" ht="42" customHeight="1" spans="1:7">
      <c r="A23" s="109" t="s">
        <v>1263</v>
      </c>
      <c r="B23" s="103"/>
      <c r="C23" s="104"/>
      <c r="D23" s="104"/>
      <c r="E23" s="104"/>
      <c r="F23" s="105"/>
      <c r="G23" s="105"/>
    </row>
  </sheetData>
  <mergeCells count="4">
    <mergeCell ref="A2:G2"/>
    <mergeCell ref="B4:E4"/>
    <mergeCell ref="F4:G4"/>
    <mergeCell ref="A4:A5"/>
  </mergeCells>
  <printOptions horizontalCentered="1" verticalCentered="1"/>
  <pageMargins left="0.588888888888889" right="0.588888888888889" top="0.788888888888889" bottom="0.788888888888889" header="0.588888888888889" footer="0.238888888888889"/>
  <pageSetup paperSize="9" scale="64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K39"/>
  <sheetViews>
    <sheetView showGridLines="0" view="pageBreakPreview" zoomScale="55" zoomScaleNormal="50" workbookViewId="0">
      <selection activeCell="S7" sqref="S7"/>
    </sheetView>
  </sheetViews>
  <sheetFormatPr defaultColWidth="8.75" defaultRowHeight="14.25"/>
  <cols>
    <col min="1" max="5" width="9" style="76"/>
    <col min="6" max="6" width="26.375" style="76"/>
    <col min="7" max="32" width="9" style="76"/>
    <col min="33" max="256" width="8.75" style="76"/>
    <col min="257" max="16384" width="8.75" style="5"/>
  </cols>
  <sheetData>
    <row r="1" spans="10:11">
      <c r="J1" s="88"/>
      <c r="K1" s="88"/>
    </row>
    <row r="2" ht="71.25" customHeight="1" spans="1:11">
      <c r="A2" s="77"/>
      <c r="B2" s="77"/>
      <c r="C2" s="77"/>
      <c r="D2" s="78"/>
      <c r="E2" s="78"/>
      <c r="J2" s="89"/>
      <c r="K2" s="89"/>
    </row>
    <row r="3" ht="71.25" customHeight="1" spans="1:11">
      <c r="A3" s="77"/>
      <c r="B3" s="77"/>
      <c r="C3" s="77"/>
      <c r="D3" s="78"/>
      <c r="E3" s="78"/>
      <c r="J3" s="89"/>
      <c r="K3" s="89"/>
    </row>
    <row r="4" ht="157.5" customHeight="1" spans="1:11">
      <c r="A4" s="79" t="s">
        <v>1264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6" customHeight="1" spans="5:7">
      <c r="E6" s="80"/>
      <c r="F6" s="80"/>
      <c r="G6" s="80"/>
    </row>
    <row r="7" customHeight="1" spans="5:7">
      <c r="E7" s="80"/>
      <c r="F7" s="80"/>
      <c r="G7" s="80"/>
    </row>
    <row r="8" customHeight="1" spans="5:7">
      <c r="E8" s="80"/>
      <c r="F8" s="80"/>
      <c r="G8" s="80"/>
    </row>
    <row r="9" ht="6" customHeight="1" spans="1:11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</row>
    <row r="10" ht="13.5" hidden="1" spans="1:11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ht="13.5" hidden="1" spans="1:11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ht="13.5" hidden="1" spans="1:11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</row>
    <row r="13" ht="13.5" spans="1:1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</row>
    <row r="14" ht="13.5" spans="1:1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</row>
    <row r="15" ht="13.5" spans="1:11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</row>
    <row r="16" ht="13.5" spans="1:1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</row>
    <row r="17" ht="13.5" spans="1:1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</row>
    <row r="22" ht="101.25" customHeight="1"/>
    <row r="23" ht="11.25" customHeight="1"/>
    <row r="26" ht="27" spans="6:6">
      <c r="F26" s="82"/>
    </row>
    <row r="28" ht="47.25" customHeight="1" spans="1:1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</row>
    <row r="29" ht="35.25" spans="1:11">
      <c r="A29" s="83"/>
      <c r="B29" s="83"/>
      <c r="C29" s="83"/>
      <c r="D29" s="83"/>
      <c r="E29" s="83"/>
      <c r="F29" s="84"/>
      <c r="G29" s="83"/>
      <c r="H29" s="83"/>
      <c r="I29" s="83"/>
      <c r="J29" s="83"/>
      <c r="K29" s="83"/>
    </row>
    <row r="30" ht="35.25" spans="1:11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</row>
    <row r="31" ht="35.25" spans="1:1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</row>
    <row r="32" ht="35.25" spans="1:11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</row>
    <row r="33" ht="15.75" spans="1:11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</row>
    <row r="34" ht="13.5" spans="1:11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</row>
    <row r="35" ht="35.25" customHeight="1" spans="1:11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</row>
    <row r="36" ht="3.75" customHeight="1" spans="6:11">
      <c r="F36" s="87"/>
      <c r="G36" s="87"/>
      <c r="H36" s="87"/>
      <c r="I36" s="87"/>
      <c r="J36" s="87"/>
      <c r="K36" s="87"/>
    </row>
    <row r="37" hidden="1" customHeight="1" spans="6:11">
      <c r="F37" s="87"/>
      <c r="G37" s="87"/>
      <c r="H37" s="87"/>
      <c r="I37" s="87"/>
      <c r="J37" s="87"/>
      <c r="K37" s="87"/>
    </row>
    <row r="38" hidden="1" customHeight="1" spans="6:11">
      <c r="F38" s="87"/>
      <c r="G38" s="87"/>
      <c r="H38" s="87"/>
      <c r="I38" s="87"/>
      <c r="J38" s="87"/>
      <c r="K38" s="87"/>
    </row>
    <row r="39" ht="23.25" customHeight="1" spans="6:11">
      <c r="F39" s="87"/>
      <c r="G39" s="87"/>
      <c r="H39" s="87"/>
      <c r="I39" s="87"/>
      <c r="J39" s="87"/>
      <c r="K39" s="87"/>
    </row>
  </sheetData>
  <mergeCells count="7">
    <mergeCell ref="J1:K1"/>
    <mergeCell ref="A2:C2"/>
    <mergeCell ref="J2:K2"/>
    <mergeCell ref="A4:K4"/>
    <mergeCell ref="E6:G8"/>
    <mergeCell ref="A9:K17"/>
    <mergeCell ref="A34:K35"/>
  </mergeCells>
  <printOptions horizontalCentered="1" verticalCentered="1"/>
  <pageMargins left="0.588888888888889" right="0.588888888888889" top="0.788888888888889" bottom="0.788888888888889" header="0.588888888888889" footer="0.238888888888889"/>
  <pageSetup paperSize="9" scale="72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showZeros="0" workbookViewId="0">
      <pane xSplit="1" ySplit="7" topLeftCell="B8" activePane="bottomRight" state="frozen"/>
      <selection/>
      <selection pane="topRight"/>
      <selection pane="bottomLeft"/>
      <selection pane="bottomRight" activeCell="D16" sqref="D16"/>
    </sheetView>
  </sheetViews>
  <sheetFormatPr defaultColWidth="9" defaultRowHeight="14.25"/>
  <cols>
    <col min="1" max="1" width="31.75" style="28" customWidth="1"/>
    <col min="2" max="5" width="14.7583333333333" style="28" customWidth="1"/>
    <col min="6" max="7" width="14.7583333333333" style="62" customWidth="1"/>
    <col min="8" max="8" width="14.7583333333333" style="28" customWidth="1"/>
    <col min="9" max="9" width="14.7583333333333" style="62" customWidth="1"/>
    <col min="10" max="11" width="9" style="28"/>
    <col min="12" max="12" width="9.375" style="28"/>
    <col min="13" max="16384" width="9" style="28"/>
  </cols>
  <sheetData>
    <row r="1" ht="20.25" spans="1:1">
      <c r="A1" s="63" t="s">
        <v>1265</v>
      </c>
    </row>
    <row r="2" ht="20.25" spans="1:1">
      <c r="A2" s="63"/>
    </row>
    <row r="3" ht="36" customHeight="1" spans="1:9">
      <c r="A3" s="31" t="s">
        <v>1266</v>
      </c>
      <c r="B3" s="31"/>
      <c r="C3" s="31"/>
      <c r="D3" s="31"/>
      <c r="E3" s="31"/>
      <c r="F3" s="31"/>
      <c r="G3" s="31"/>
      <c r="H3" s="31"/>
      <c r="I3" s="31"/>
    </row>
    <row r="4" ht="20.1" customHeight="1" spans="1:9">
      <c r="A4" s="64"/>
      <c r="B4" s="34"/>
      <c r="C4" s="34"/>
      <c r="D4" s="34"/>
      <c r="E4" s="34"/>
      <c r="F4" s="34"/>
      <c r="G4" s="34"/>
      <c r="H4" s="34"/>
      <c r="I4" s="74" t="s">
        <v>6</v>
      </c>
    </row>
    <row r="5" ht="40" customHeight="1" spans="1:9">
      <c r="A5" s="65" t="s">
        <v>1267</v>
      </c>
      <c r="B5" s="37" t="s">
        <v>8</v>
      </c>
      <c r="C5" s="37" t="s">
        <v>9</v>
      </c>
      <c r="D5" s="37" t="s">
        <v>40</v>
      </c>
      <c r="E5" s="37" t="s">
        <v>10</v>
      </c>
      <c r="F5" s="36" t="s">
        <v>1167</v>
      </c>
      <c r="G5" s="36" t="s">
        <v>12</v>
      </c>
      <c r="H5" s="37" t="s">
        <v>13</v>
      </c>
      <c r="I5" s="57" t="s">
        <v>14</v>
      </c>
    </row>
    <row r="6" ht="27" customHeight="1" spans="1:9">
      <c r="A6" s="66" t="s">
        <v>1268</v>
      </c>
      <c r="B6" s="67">
        <f>SUM(B7+B9+B10+B11+B12)</f>
        <v>11341</v>
      </c>
      <c r="C6" s="67">
        <f t="shared" ref="C6:H6" si="0">SUM(C7+C9+C10+C11+C12)</f>
        <v>9030</v>
      </c>
      <c r="D6" s="67">
        <f t="shared" si="0"/>
        <v>31307</v>
      </c>
      <c r="E6" s="67">
        <f t="shared" si="0"/>
        <v>31307</v>
      </c>
      <c r="F6" s="68">
        <f t="shared" ref="F6:F8" si="1">E6/D6</f>
        <v>1</v>
      </c>
      <c r="G6" s="41">
        <f t="shared" ref="G6:G8" si="2">(E6-B6)/B6</f>
        <v>1.76051494577198</v>
      </c>
      <c r="H6" s="67">
        <f t="shared" si="0"/>
        <v>13507</v>
      </c>
      <c r="I6" s="58">
        <f t="shared" ref="I6:I8" si="3">(H6-E6)/E6</f>
        <v>-0.56856294119526</v>
      </c>
    </row>
    <row r="7" ht="27" customHeight="1" spans="1:9">
      <c r="A7" s="42" t="s">
        <v>1269</v>
      </c>
      <c r="B7" s="69">
        <f>SUM(B8:B8)</f>
        <v>11341</v>
      </c>
      <c r="C7" s="69">
        <f t="shared" ref="C7:H7" si="4">SUM(C8:C8)</f>
        <v>9030</v>
      </c>
      <c r="D7" s="69">
        <f t="shared" si="4"/>
        <v>31307</v>
      </c>
      <c r="E7" s="69">
        <f t="shared" si="4"/>
        <v>31307</v>
      </c>
      <c r="F7" s="44">
        <f t="shared" si="1"/>
        <v>1</v>
      </c>
      <c r="G7" s="44">
        <f t="shared" si="2"/>
        <v>1.76051494577198</v>
      </c>
      <c r="H7" s="69">
        <f t="shared" si="4"/>
        <v>13507</v>
      </c>
      <c r="I7" s="59">
        <f t="shared" si="3"/>
        <v>-0.56856294119526</v>
      </c>
    </row>
    <row r="8" ht="27" customHeight="1" spans="1:9">
      <c r="A8" s="45" t="s">
        <v>1270</v>
      </c>
      <c r="B8" s="69">
        <v>11341</v>
      </c>
      <c r="C8" s="69">
        <v>9030</v>
      </c>
      <c r="D8" s="69">
        <v>31307</v>
      </c>
      <c r="E8" s="69">
        <v>31307</v>
      </c>
      <c r="F8" s="44">
        <f t="shared" si="1"/>
        <v>1</v>
      </c>
      <c r="G8" s="44">
        <f t="shared" si="2"/>
        <v>1.76051494577198</v>
      </c>
      <c r="H8" s="69">
        <v>13507</v>
      </c>
      <c r="I8" s="59">
        <f t="shared" si="3"/>
        <v>-0.56856294119526</v>
      </c>
    </row>
    <row r="9" ht="27" customHeight="1" spans="1:9">
      <c r="A9" s="42" t="s">
        <v>1271</v>
      </c>
      <c r="B9" s="70"/>
      <c r="C9" s="70"/>
      <c r="D9" s="70"/>
      <c r="E9" s="70"/>
      <c r="F9" s="44"/>
      <c r="G9" s="71"/>
      <c r="H9" s="70"/>
      <c r="I9" s="59"/>
    </row>
    <row r="10" ht="27" customHeight="1" spans="1:9">
      <c r="A10" s="45" t="s">
        <v>1272</v>
      </c>
      <c r="B10" s="70"/>
      <c r="C10" s="70"/>
      <c r="D10" s="70"/>
      <c r="E10" s="70"/>
      <c r="F10" s="44"/>
      <c r="G10" s="44"/>
      <c r="H10" s="70"/>
      <c r="I10" s="59"/>
    </row>
    <row r="11" ht="27" customHeight="1" spans="1:9">
      <c r="A11" s="42" t="s">
        <v>1273</v>
      </c>
      <c r="B11" s="70"/>
      <c r="C11" s="70"/>
      <c r="D11" s="70"/>
      <c r="E11" s="70"/>
      <c r="F11" s="44"/>
      <c r="G11" s="44"/>
      <c r="H11" s="70"/>
      <c r="I11" s="59"/>
    </row>
    <row r="12" ht="27" customHeight="1" spans="1:9">
      <c r="A12" s="51" t="s">
        <v>1274</v>
      </c>
      <c r="B12" s="72"/>
      <c r="C12" s="72"/>
      <c r="D12" s="72"/>
      <c r="E12" s="72"/>
      <c r="F12" s="73"/>
      <c r="G12" s="73"/>
      <c r="H12" s="72"/>
      <c r="I12" s="75"/>
    </row>
    <row r="13" ht="27" customHeight="1"/>
  </sheetData>
  <mergeCells count="1">
    <mergeCell ref="A3:I3"/>
  </mergeCells>
  <printOptions horizontalCentered="1"/>
  <pageMargins left="0.393055555555556" right="0.393055555555556" top="0.393055555555556" bottom="0.393055555555556" header="0.314583333333333" footer="0.314583333333333"/>
  <pageSetup paperSize="9" scale="7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K39"/>
  <sheetViews>
    <sheetView showGridLines="0" zoomScale="50" zoomScaleNormal="50" workbookViewId="0">
      <selection activeCell="J26" sqref="J26"/>
    </sheetView>
  </sheetViews>
  <sheetFormatPr defaultColWidth="8.75" defaultRowHeight="14.25"/>
  <cols>
    <col min="1" max="5" width="9" style="76"/>
    <col min="6" max="6" width="26.375" style="76"/>
    <col min="7" max="32" width="9" style="76"/>
    <col min="33" max="256" width="8.75" style="76"/>
    <col min="257" max="16384" width="8.75" style="5"/>
  </cols>
  <sheetData>
    <row r="1" spans="10:11">
      <c r="J1" s="88"/>
      <c r="K1" s="88"/>
    </row>
    <row r="2" ht="71.25" customHeight="1" spans="1:11">
      <c r="A2" s="77"/>
      <c r="B2" s="77"/>
      <c r="C2" s="77"/>
      <c r="D2" s="78"/>
      <c r="E2" s="78"/>
      <c r="J2" s="89"/>
      <c r="K2" s="89"/>
    </row>
    <row r="3" ht="71.25" customHeight="1" spans="1:11">
      <c r="A3" s="77"/>
      <c r="B3" s="77"/>
      <c r="C3" s="77"/>
      <c r="D3" s="78"/>
      <c r="E3" s="78"/>
      <c r="J3" s="89"/>
      <c r="K3" s="89"/>
    </row>
    <row r="4" ht="157.5" customHeight="1" spans="1:11">
      <c r="A4" s="79" t="s">
        <v>3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6" customHeight="1" spans="5:7">
      <c r="E6" s="80"/>
      <c r="F6" s="80"/>
      <c r="G6" s="80"/>
    </row>
    <row r="7" customHeight="1" spans="5:7">
      <c r="E7" s="80"/>
      <c r="F7" s="80"/>
      <c r="G7" s="80"/>
    </row>
    <row r="8" customHeight="1" spans="5:7">
      <c r="E8" s="80"/>
      <c r="F8" s="80"/>
      <c r="G8" s="80"/>
    </row>
    <row r="9" ht="6" customHeight="1" spans="1:11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</row>
    <row r="10" ht="13.5" hidden="1" spans="1:11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ht="13.5" hidden="1" spans="1:11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ht="13.5" hidden="1" spans="1:11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</row>
    <row r="13" ht="13.5" spans="1:1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</row>
    <row r="14" ht="13.5" spans="1:1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</row>
    <row r="15" ht="13.5" spans="1:11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</row>
    <row r="16" ht="13.5" spans="1:1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</row>
    <row r="17" ht="13.5" spans="1:1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</row>
    <row r="22" ht="101.25" customHeight="1"/>
    <row r="23" ht="11.25" customHeight="1"/>
    <row r="26" ht="27" spans="6:6">
      <c r="F26" s="82"/>
    </row>
    <row r="28" ht="47.25" customHeight="1" spans="1:1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</row>
    <row r="29" ht="35.25" spans="1:11">
      <c r="A29" s="83"/>
      <c r="B29" s="83"/>
      <c r="C29" s="83"/>
      <c r="D29" s="83"/>
      <c r="E29" s="83"/>
      <c r="F29" s="84"/>
      <c r="G29" s="83"/>
      <c r="H29" s="83"/>
      <c r="I29" s="83"/>
      <c r="J29" s="83"/>
      <c r="K29" s="83"/>
    </row>
    <row r="30" ht="35.25" spans="1:11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</row>
    <row r="31" ht="35.25" spans="1:1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</row>
    <row r="32" ht="35.25" spans="1:11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</row>
    <row r="33" ht="15.75" spans="1:11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</row>
    <row r="34" ht="13.5" spans="1:11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</row>
    <row r="35" ht="35.25" customHeight="1" spans="1:11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</row>
    <row r="36" ht="3.75" customHeight="1" spans="6:11">
      <c r="F36" s="87"/>
      <c r="G36" s="87"/>
      <c r="H36" s="87"/>
      <c r="I36" s="87"/>
      <c r="J36" s="87"/>
      <c r="K36" s="87"/>
    </row>
    <row r="37" hidden="1" customHeight="1" spans="6:11">
      <c r="F37" s="87"/>
      <c r="G37" s="87"/>
      <c r="H37" s="87"/>
      <c r="I37" s="87"/>
      <c r="J37" s="87"/>
      <c r="K37" s="87"/>
    </row>
    <row r="38" hidden="1" customHeight="1" spans="6:11">
      <c r="F38" s="87"/>
      <c r="G38" s="87"/>
      <c r="H38" s="87"/>
      <c r="I38" s="87"/>
      <c r="J38" s="87"/>
      <c r="K38" s="87"/>
    </row>
    <row r="39" ht="23.25" customHeight="1" spans="6:11">
      <c r="F39" s="87"/>
      <c r="G39" s="87"/>
      <c r="H39" s="87"/>
      <c r="I39" s="87"/>
      <c r="J39" s="87"/>
      <c r="K39" s="87"/>
    </row>
  </sheetData>
  <mergeCells count="7">
    <mergeCell ref="J1:K1"/>
    <mergeCell ref="A2:C2"/>
    <mergeCell ref="J2:K2"/>
    <mergeCell ref="A4:K4"/>
    <mergeCell ref="E6:G8"/>
    <mergeCell ref="A9:K17"/>
    <mergeCell ref="A34:K35"/>
  </mergeCells>
  <printOptions horizontalCentered="1" verticalCentered="1"/>
  <pageMargins left="0.588888888888889" right="0.588888888888889" top="0.788888888888889" bottom="0.788888888888889" header="0.588888888888889" footer="0.238888888888889"/>
  <pageSetup paperSize="9" scale="72" orientation="landscape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showGridLines="0" showZeros="0" workbookViewId="0">
      <pane xSplit="1" ySplit="5" topLeftCell="B6" activePane="bottomRight" state="frozen"/>
      <selection/>
      <selection pane="topRight"/>
      <selection pane="bottomLeft"/>
      <selection pane="bottomRight" activeCell="G33" sqref="G33"/>
    </sheetView>
  </sheetViews>
  <sheetFormatPr defaultColWidth="9" defaultRowHeight="14.25"/>
  <cols>
    <col min="1" max="1" width="37.425" style="27" customWidth="1"/>
    <col min="2" max="4" width="14.7583333333333" style="27" customWidth="1"/>
    <col min="5" max="5" width="14.7583333333333" style="28" customWidth="1"/>
    <col min="6" max="9" width="14.7583333333333" style="27" customWidth="1"/>
    <col min="10" max="260" width="9" style="27"/>
    <col min="261" max="16384" width="9" style="28"/>
  </cols>
  <sheetData>
    <row r="1" ht="20.25" spans="1:1">
      <c r="A1" s="29" t="s">
        <v>1275</v>
      </c>
    </row>
    <row r="2" ht="20.25" spans="1:1">
      <c r="A2" s="29"/>
    </row>
    <row r="3" ht="28.5" customHeight="1" spans="1:9">
      <c r="A3" s="30" t="s">
        <v>1276</v>
      </c>
      <c r="B3" s="30"/>
      <c r="C3" s="30"/>
      <c r="D3" s="30"/>
      <c r="E3" s="31"/>
      <c r="F3" s="30"/>
      <c r="G3" s="30"/>
      <c r="H3" s="30"/>
      <c r="I3" s="30"/>
    </row>
    <row r="4" ht="20.1" customHeight="1" spans="1:9">
      <c r="A4" s="32"/>
      <c r="B4" s="33"/>
      <c r="C4" s="33"/>
      <c r="D4" s="33"/>
      <c r="E4" s="34"/>
      <c r="F4" s="33"/>
      <c r="G4" s="33"/>
      <c r="H4" s="33"/>
      <c r="I4" s="56" t="s">
        <v>6</v>
      </c>
    </row>
    <row r="5" ht="36" customHeight="1" spans="1:9">
      <c r="A5" s="35" t="s">
        <v>1267</v>
      </c>
      <c r="B5" s="36" t="s">
        <v>8</v>
      </c>
      <c r="C5" s="36" t="s">
        <v>9</v>
      </c>
      <c r="D5" s="36" t="s">
        <v>40</v>
      </c>
      <c r="E5" s="37" t="s">
        <v>10</v>
      </c>
      <c r="F5" s="36" t="s">
        <v>1277</v>
      </c>
      <c r="G5" s="36" t="s">
        <v>12</v>
      </c>
      <c r="H5" s="36" t="s">
        <v>13</v>
      </c>
      <c r="I5" s="57" t="s">
        <v>14</v>
      </c>
    </row>
    <row r="6" ht="24.75" customHeight="1" spans="1:9">
      <c r="A6" s="38" t="s">
        <v>1278</v>
      </c>
      <c r="B6" s="39"/>
      <c r="C6" s="39">
        <f t="shared" ref="C6:H6" si="0">C7+C8</f>
        <v>9181.13</v>
      </c>
      <c r="D6" s="39">
        <f t="shared" si="0"/>
        <v>18858</v>
      </c>
      <c r="E6" s="39">
        <f t="shared" si="0"/>
        <v>18613</v>
      </c>
      <c r="F6" s="40">
        <f t="shared" ref="F6:F10" si="1">E6/D6</f>
        <v>0.987008166295471</v>
      </c>
      <c r="G6" s="41"/>
      <c r="H6" s="39">
        <f t="shared" si="0"/>
        <v>8372</v>
      </c>
      <c r="I6" s="58">
        <f t="shared" ref="I6:I10" si="2">(H6-E6)/E6</f>
        <v>-0.55020684467845</v>
      </c>
    </row>
    <row r="7" ht="24.75" customHeight="1" spans="1:9">
      <c r="A7" s="42" t="s">
        <v>1279</v>
      </c>
      <c r="B7" s="39"/>
      <c r="C7" s="39"/>
      <c r="D7" s="39"/>
      <c r="E7" s="39"/>
      <c r="F7" s="43"/>
      <c r="G7" s="44"/>
      <c r="H7" s="39"/>
      <c r="I7" s="59"/>
    </row>
    <row r="8" ht="24.75" customHeight="1" spans="1:9">
      <c r="A8" s="45" t="s">
        <v>1280</v>
      </c>
      <c r="B8" s="46"/>
      <c r="C8" s="46">
        <f t="shared" ref="C8:H8" si="3">SUM(C9:C12)</f>
        <v>9181.13</v>
      </c>
      <c r="D8" s="46">
        <f t="shared" si="3"/>
        <v>18858</v>
      </c>
      <c r="E8" s="46">
        <f t="shared" si="3"/>
        <v>18613</v>
      </c>
      <c r="F8" s="43">
        <f t="shared" si="1"/>
        <v>0.987008166295471</v>
      </c>
      <c r="G8" s="44"/>
      <c r="H8" s="46">
        <f t="shared" si="3"/>
        <v>8372</v>
      </c>
      <c r="I8" s="59">
        <f t="shared" si="2"/>
        <v>-0.55020684467845</v>
      </c>
    </row>
    <row r="9" ht="27" customHeight="1" spans="1:9">
      <c r="A9" s="42" t="s">
        <v>1281</v>
      </c>
      <c r="B9" s="46"/>
      <c r="C9" s="46">
        <f>88.9+62.23</f>
        <v>151.13</v>
      </c>
      <c r="D9" s="46">
        <v>151</v>
      </c>
      <c r="E9" s="46">
        <v>114</v>
      </c>
      <c r="F9" s="43">
        <f t="shared" si="1"/>
        <v>0.754966887417219</v>
      </c>
      <c r="G9" s="44"/>
      <c r="H9" s="46">
        <v>67</v>
      </c>
      <c r="I9" s="59">
        <f t="shared" si="2"/>
        <v>-0.412280701754386</v>
      </c>
    </row>
    <row r="10" ht="24.75" customHeight="1" spans="1:9">
      <c r="A10" s="45" t="s">
        <v>1282</v>
      </c>
      <c r="B10" s="47"/>
      <c r="C10" s="47"/>
      <c r="D10" s="47">
        <v>18707</v>
      </c>
      <c r="E10" s="46">
        <v>18499</v>
      </c>
      <c r="F10" s="43">
        <f t="shared" si="1"/>
        <v>0.988881167477415</v>
      </c>
      <c r="G10" s="44"/>
      <c r="H10" s="47">
        <v>8305</v>
      </c>
      <c r="I10" s="59">
        <f t="shared" si="2"/>
        <v>-0.551056813881831</v>
      </c>
    </row>
    <row r="11" ht="24.75" customHeight="1" spans="1:9">
      <c r="A11" s="42" t="s">
        <v>1283</v>
      </c>
      <c r="B11" s="48"/>
      <c r="C11" s="48"/>
      <c r="D11" s="48"/>
      <c r="E11" s="49"/>
      <c r="F11" s="43"/>
      <c r="G11" s="50"/>
      <c r="H11" s="48"/>
      <c r="I11" s="60"/>
    </row>
    <row r="12" ht="24.75" customHeight="1" spans="1:9">
      <c r="A12" s="51" t="s">
        <v>1284</v>
      </c>
      <c r="B12" s="52"/>
      <c r="C12" s="52">
        <v>9030</v>
      </c>
      <c r="D12" s="52"/>
      <c r="E12" s="53"/>
      <c r="F12" s="54"/>
      <c r="G12" s="55"/>
      <c r="H12" s="52"/>
      <c r="I12" s="61"/>
    </row>
  </sheetData>
  <mergeCells count="1">
    <mergeCell ref="A3:I3"/>
  </mergeCells>
  <printOptions horizontalCentered="1"/>
  <pageMargins left="0.393055555555556" right="0.393055555555556" top="0.393055555555556" bottom="0.393055555555556" header="0.314583333333333" footer="0.314583333333333"/>
  <pageSetup paperSize="9" scale="77" orientation="landscape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showZeros="0" workbookViewId="0">
      <pane xSplit="1" ySplit="7" topLeftCell="B8" activePane="bottomRight" state="frozen"/>
      <selection/>
      <selection pane="topRight"/>
      <selection pane="bottomLeft"/>
      <selection pane="bottomRight" activeCell="A3" sqref="A3:I3"/>
    </sheetView>
  </sheetViews>
  <sheetFormatPr defaultColWidth="9" defaultRowHeight="14.25"/>
  <cols>
    <col min="1" max="1" width="31.75" style="28" customWidth="1"/>
    <col min="2" max="5" width="14.7583333333333" style="28" customWidth="1"/>
    <col min="6" max="7" width="14.7583333333333" style="62" customWidth="1"/>
    <col min="8" max="8" width="14.7583333333333" style="28" customWidth="1"/>
    <col min="9" max="9" width="14.7583333333333" style="62" customWidth="1"/>
    <col min="10" max="11" width="9" style="28"/>
    <col min="12" max="12" width="9.375" style="28"/>
    <col min="13" max="16384" width="9" style="28"/>
  </cols>
  <sheetData>
    <row r="1" ht="20.25" spans="1:1">
      <c r="A1" s="63" t="s">
        <v>1285</v>
      </c>
    </row>
    <row r="2" ht="20.25" spans="1:1">
      <c r="A2" s="63"/>
    </row>
    <row r="3" ht="36" customHeight="1" spans="1:9">
      <c r="A3" s="31" t="s">
        <v>1286</v>
      </c>
      <c r="B3" s="31"/>
      <c r="C3" s="31"/>
      <c r="D3" s="31"/>
      <c r="E3" s="31"/>
      <c r="F3" s="31"/>
      <c r="G3" s="31"/>
      <c r="H3" s="31"/>
      <c r="I3" s="31"/>
    </row>
    <row r="4" ht="20.1" customHeight="1" spans="1:9">
      <c r="A4" s="64"/>
      <c r="B4" s="34"/>
      <c r="C4" s="34"/>
      <c r="D4" s="34"/>
      <c r="E4" s="34"/>
      <c r="F4" s="34"/>
      <c r="G4" s="34"/>
      <c r="H4" s="34"/>
      <c r="I4" s="74" t="s">
        <v>6</v>
      </c>
    </row>
    <row r="5" ht="40" customHeight="1" spans="1:9">
      <c r="A5" s="65" t="s">
        <v>1267</v>
      </c>
      <c r="B5" s="37" t="s">
        <v>8</v>
      </c>
      <c r="C5" s="37" t="s">
        <v>9</v>
      </c>
      <c r="D5" s="37" t="s">
        <v>40</v>
      </c>
      <c r="E5" s="37" t="s">
        <v>10</v>
      </c>
      <c r="F5" s="36" t="s">
        <v>1167</v>
      </c>
      <c r="G5" s="36" t="s">
        <v>12</v>
      </c>
      <c r="H5" s="37" t="s">
        <v>13</v>
      </c>
      <c r="I5" s="57" t="s">
        <v>14</v>
      </c>
    </row>
    <row r="6" ht="27" customHeight="1" spans="1:9">
      <c r="A6" s="66" t="s">
        <v>1268</v>
      </c>
      <c r="B6" s="67">
        <f>SUM(B7+B9+B10+B11+B12)</f>
        <v>11341</v>
      </c>
      <c r="C6" s="67">
        <f t="shared" ref="C6:H6" si="0">SUM(C7+C9+C10+C11+C12)</f>
        <v>9030</v>
      </c>
      <c r="D6" s="67">
        <f t="shared" si="0"/>
        <v>31307</v>
      </c>
      <c r="E6" s="67">
        <f t="shared" si="0"/>
        <v>31307</v>
      </c>
      <c r="F6" s="68">
        <f t="shared" ref="F6:F8" si="1">E6/D6</f>
        <v>1</v>
      </c>
      <c r="G6" s="41">
        <f t="shared" ref="G6:G8" si="2">(E6-B6)/B6</f>
        <v>1.76051494577198</v>
      </c>
      <c r="H6" s="67">
        <f t="shared" si="0"/>
        <v>13507</v>
      </c>
      <c r="I6" s="58">
        <f t="shared" ref="I6:I8" si="3">(H6-E6)/E6</f>
        <v>-0.56856294119526</v>
      </c>
    </row>
    <row r="7" ht="27" customHeight="1" spans="1:9">
      <c r="A7" s="42" t="s">
        <v>1269</v>
      </c>
      <c r="B7" s="69">
        <f>SUM(B8:B8)</f>
        <v>11341</v>
      </c>
      <c r="C7" s="69">
        <f t="shared" ref="C7:H7" si="4">SUM(C8:C8)</f>
        <v>9030</v>
      </c>
      <c r="D7" s="69">
        <f t="shared" si="4"/>
        <v>31307</v>
      </c>
      <c r="E7" s="69">
        <f t="shared" si="4"/>
        <v>31307</v>
      </c>
      <c r="F7" s="44">
        <f t="shared" si="1"/>
        <v>1</v>
      </c>
      <c r="G7" s="44">
        <f t="shared" si="2"/>
        <v>1.76051494577198</v>
      </c>
      <c r="H7" s="69">
        <f t="shared" si="4"/>
        <v>13507</v>
      </c>
      <c r="I7" s="59">
        <f t="shared" si="3"/>
        <v>-0.56856294119526</v>
      </c>
    </row>
    <row r="8" ht="27" customHeight="1" spans="1:9">
      <c r="A8" s="45" t="s">
        <v>1270</v>
      </c>
      <c r="B8" s="69">
        <v>11341</v>
      </c>
      <c r="C8" s="69">
        <v>9030</v>
      </c>
      <c r="D8" s="69">
        <v>31307</v>
      </c>
      <c r="E8" s="69">
        <v>31307</v>
      </c>
      <c r="F8" s="44">
        <f t="shared" si="1"/>
        <v>1</v>
      </c>
      <c r="G8" s="44">
        <f t="shared" si="2"/>
        <v>1.76051494577198</v>
      </c>
      <c r="H8" s="69">
        <v>13507</v>
      </c>
      <c r="I8" s="59">
        <f t="shared" si="3"/>
        <v>-0.56856294119526</v>
      </c>
    </row>
    <row r="9" ht="27" customHeight="1" spans="1:9">
      <c r="A9" s="42" t="s">
        <v>1271</v>
      </c>
      <c r="B9" s="70"/>
      <c r="C9" s="70"/>
      <c r="D9" s="70"/>
      <c r="E9" s="70"/>
      <c r="F9" s="44"/>
      <c r="G9" s="71"/>
      <c r="H9" s="70"/>
      <c r="I9" s="59"/>
    </row>
    <row r="10" ht="27" customHeight="1" spans="1:9">
      <c r="A10" s="45" t="s">
        <v>1272</v>
      </c>
      <c r="B10" s="70"/>
      <c r="C10" s="70"/>
      <c r="D10" s="70"/>
      <c r="E10" s="70"/>
      <c r="F10" s="44"/>
      <c r="G10" s="44"/>
      <c r="H10" s="70"/>
      <c r="I10" s="59"/>
    </row>
    <row r="11" ht="27" customHeight="1" spans="1:9">
      <c r="A11" s="42" t="s">
        <v>1273</v>
      </c>
      <c r="B11" s="70"/>
      <c r="C11" s="70"/>
      <c r="D11" s="70"/>
      <c r="E11" s="70"/>
      <c r="F11" s="44"/>
      <c r="G11" s="44"/>
      <c r="H11" s="70"/>
      <c r="I11" s="59"/>
    </row>
    <row r="12" ht="27" customHeight="1" spans="1:9">
      <c r="A12" s="51" t="s">
        <v>1274</v>
      </c>
      <c r="B12" s="72"/>
      <c r="C12" s="72"/>
      <c r="D12" s="72"/>
      <c r="E12" s="72"/>
      <c r="F12" s="73"/>
      <c r="G12" s="73"/>
      <c r="H12" s="72"/>
      <c r="I12" s="75"/>
    </row>
    <row r="13" ht="27" customHeight="1"/>
  </sheetData>
  <mergeCells count="1">
    <mergeCell ref="A3:I3"/>
  </mergeCells>
  <printOptions horizontalCentered="1"/>
  <pageMargins left="0.393055555555556" right="0.393055555555556" top="0.393055555555556" bottom="0.393055555555556" header="0.314583333333333" footer="0.314583333333333"/>
  <pageSetup paperSize="9" scale="77" orientation="landscape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showGridLines="0" showZeros="0" workbookViewId="0">
      <pane xSplit="1" ySplit="5" topLeftCell="B6" activePane="bottomRight" state="frozen"/>
      <selection/>
      <selection pane="topRight"/>
      <selection pane="bottomLeft"/>
      <selection pane="bottomRight" activeCell="E13" sqref="E13"/>
    </sheetView>
  </sheetViews>
  <sheetFormatPr defaultColWidth="9" defaultRowHeight="14.25"/>
  <cols>
    <col min="1" max="1" width="37.425" style="27" customWidth="1"/>
    <col min="2" max="4" width="14.7583333333333" style="27" customWidth="1"/>
    <col min="5" max="5" width="14.7583333333333" style="28" customWidth="1"/>
    <col min="6" max="9" width="14.7583333333333" style="27" customWidth="1"/>
    <col min="10" max="260" width="9" style="27"/>
    <col min="261" max="16384" width="9" style="28"/>
  </cols>
  <sheetData>
    <row r="1" ht="20.25" spans="1:1">
      <c r="A1" s="29" t="s">
        <v>1287</v>
      </c>
    </row>
    <row r="2" ht="20.25" spans="1:1">
      <c r="A2" s="29"/>
    </row>
    <row r="3" ht="28.5" customHeight="1" spans="1:9">
      <c r="A3" s="30" t="s">
        <v>1288</v>
      </c>
      <c r="B3" s="30"/>
      <c r="C3" s="30"/>
      <c r="D3" s="30"/>
      <c r="E3" s="31"/>
      <c r="F3" s="30"/>
      <c r="G3" s="30"/>
      <c r="H3" s="30"/>
      <c r="I3" s="30"/>
    </row>
    <row r="4" ht="20.1" customHeight="1" spans="1:9">
      <c r="A4" s="32"/>
      <c r="B4" s="33"/>
      <c r="C4" s="33"/>
      <c r="D4" s="33"/>
      <c r="E4" s="34"/>
      <c r="F4" s="33"/>
      <c r="G4" s="33"/>
      <c r="H4" s="33"/>
      <c r="I4" s="56" t="s">
        <v>6</v>
      </c>
    </row>
    <row r="5" ht="36" customHeight="1" spans="1:9">
      <c r="A5" s="35" t="s">
        <v>1267</v>
      </c>
      <c r="B5" s="36" t="s">
        <v>8</v>
      </c>
      <c r="C5" s="36" t="s">
        <v>9</v>
      </c>
      <c r="D5" s="36" t="s">
        <v>40</v>
      </c>
      <c r="E5" s="37" t="s">
        <v>10</v>
      </c>
      <c r="F5" s="36" t="s">
        <v>1277</v>
      </c>
      <c r="G5" s="36" t="s">
        <v>12</v>
      </c>
      <c r="H5" s="36" t="s">
        <v>13</v>
      </c>
      <c r="I5" s="57" t="s">
        <v>14</v>
      </c>
    </row>
    <row r="6" ht="24.75" customHeight="1" spans="1:9">
      <c r="A6" s="38" t="s">
        <v>1278</v>
      </c>
      <c r="B6" s="39"/>
      <c r="C6" s="39">
        <f t="shared" ref="C6:H6" si="0">C7+C8</f>
        <v>9181.13</v>
      </c>
      <c r="D6" s="39">
        <f t="shared" si="0"/>
        <v>18858</v>
      </c>
      <c r="E6" s="39">
        <f t="shared" si="0"/>
        <v>18613</v>
      </c>
      <c r="F6" s="40">
        <f t="shared" ref="F6:F10" si="1">E6/D6</f>
        <v>0.987008166295471</v>
      </c>
      <c r="G6" s="41"/>
      <c r="H6" s="39">
        <f t="shared" si="0"/>
        <v>8372</v>
      </c>
      <c r="I6" s="58">
        <f t="shared" ref="I6:I10" si="2">(H6-E6)/E6</f>
        <v>-0.55020684467845</v>
      </c>
    </row>
    <row r="7" ht="24.75" customHeight="1" spans="1:9">
      <c r="A7" s="42" t="s">
        <v>1279</v>
      </c>
      <c r="B7" s="39"/>
      <c r="C7" s="39"/>
      <c r="D7" s="39"/>
      <c r="E7" s="39"/>
      <c r="F7" s="43"/>
      <c r="G7" s="44"/>
      <c r="H7" s="39"/>
      <c r="I7" s="59"/>
    </row>
    <row r="8" ht="24.75" customHeight="1" spans="1:9">
      <c r="A8" s="45" t="s">
        <v>1280</v>
      </c>
      <c r="B8" s="46"/>
      <c r="C8" s="46">
        <f t="shared" ref="C8:H8" si="3">SUM(C9:C12)</f>
        <v>9181.13</v>
      </c>
      <c r="D8" s="46">
        <f t="shared" si="3"/>
        <v>18858</v>
      </c>
      <c r="E8" s="46">
        <f t="shared" si="3"/>
        <v>18613</v>
      </c>
      <c r="F8" s="43">
        <f t="shared" si="1"/>
        <v>0.987008166295471</v>
      </c>
      <c r="G8" s="44"/>
      <c r="H8" s="46">
        <f t="shared" si="3"/>
        <v>8372</v>
      </c>
      <c r="I8" s="59">
        <f t="shared" si="2"/>
        <v>-0.55020684467845</v>
      </c>
    </row>
    <row r="9" ht="27" customHeight="1" spans="1:9">
      <c r="A9" s="42" t="s">
        <v>1281</v>
      </c>
      <c r="B9" s="46"/>
      <c r="C9" s="46">
        <f>88.9+62.23</f>
        <v>151.13</v>
      </c>
      <c r="D9" s="46">
        <v>151</v>
      </c>
      <c r="E9" s="46">
        <v>114</v>
      </c>
      <c r="F9" s="43">
        <f t="shared" si="1"/>
        <v>0.754966887417219</v>
      </c>
      <c r="G9" s="44"/>
      <c r="H9" s="46">
        <v>67</v>
      </c>
      <c r="I9" s="59">
        <f t="shared" si="2"/>
        <v>-0.412280701754386</v>
      </c>
    </row>
    <row r="10" ht="24.75" customHeight="1" spans="1:9">
      <c r="A10" s="45" t="s">
        <v>1282</v>
      </c>
      <c r="B10" s="47"/>
      <c r="C10" s="47"/>
      <c r="D10" s="47">
        <v>18707</v>
      </c>
      <c r="E10" s="46">
        <v>18499</v>
      </c>
      <c r="F10" s="43">
        <f t="shared" si="1"/>
        <v>0.988881167477415</v>
      </c>
      <c r="G10" s="44"/>
      <c r="H10" s="47">
        <v>8305</v>
      </c>
      <c r="I10" s="59">
        <f t="shared" si="2"/>
        <v>-0.551056813881831</v>
      </c>
    </row>
    <row r="11" ht="24.75" customHeight="1" spans="1:9">
      <c r="A11" s="42" t="s">
        <v>1283</v>
      </c>
      <c r="B11" s="48"/>
      <c r="C11" s="48"/>
      <c r="D11" s="48"/>
      <c r="E11" s="49"/>
      <c r="F11" s="43"/>
      <c r="G11" s="50"/>
      <c r="H11" s="48"/>
      <c r="I11" s="60"/>
    </row>
    <row r="12" ht="24.75" customHeight="1" spans="1:9">
      <c r="A12" s="51" t="s">
        <v>1284</v>
      </c>
      <c r="B12" s="52"/>
      <c r="C12" s="52">
        <v>9030</v>
      </c>
      <c r="D12" s="52"/>
      <c r="E12" s="53"/>
      <c r="F12" s="54"/>
      <c r="G12" s="55"/>
      <c r="H12" s="52"/>
      <c r="I12" s="61"/>
    </row>
  </sheetData>
  <mergeCells count="1">
    <mergeCell ref="A3:I3"/>
  </mergeCells>
  <printOptions horizontalCentered="1"/>
  <pageMargins left="0.393055555555556" right="0.393055555555556" top="0.393055555555556" bottom="0.393055555555556" header="0.314583333333333" footer="0.314583333333333"/>
  <pageSetup paperSize="9" scale="77" orientation="landscape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showGridLines="0" showZeros="0" tabSelected="1" workbookViewId="0">
      <pane ySplit="5" topLeftCell="A6" activePane="bottomLeft" state="frozen"/>
      <selection/>
      <selection pane="bottomLeft" activeCell="A2" sqref="A2:D2"/>
    </sheetView>
  </sheetViews>
  <sheetFormatPr defaultColWidth="8.75" defaultRowHeight="14.25" outlineLevelCol="6"/>
  <cols>
    <col min="1" max="1" width="37.75" style="2" customWidth="1"/>
    <col min="2" max="3" width="19" style="2" customWidth="1"/>
    <col min="4" max="4" width="20.875" style="2" customWidth="1"/>
    <col min="5" max="7" width="13.875" style="2" customWidth="1"/>
    <col min="8" max="32" width="9" style="2" customWidth="1"/>
    <col min="33" max="256" width="8.75" style="2"/>
    <col min="257" max="16384" width="8.75" style="5"/>
  </cols>
  <sheetData>
    <row r="1" ht="20.25" spans="1:1">
      <c r="A1" s="6" t="s">
        <v>1289</v>
      </c>
    </row>
    <row r="2" s="1" customFormat="1" ht="48" customHeight="1" spans="1:4">
      <c r="A2" s="7" t="s">
        <v>1290</v>
      </c>
      <c r="B2" s="7"/>
      <c r="C2" s="7"/>
      <c r="D2" s="7"/>
    </row>
    <row r="3" s="2" customFormat="1" spans="1:7">
      <c r="A3" s="8"/>
      <c r="B3" s="9"/>
      <c r="C3" s="8"/>
      <c r="D3" s="9" t="s">
        <v>6</v>
      </c>
      <c r="G3" s="10"/>
    </row>
    <row r="4" s="3" customFormat="1" ht="34.5" customHeight="1" spans="1:4">
      <c r="A4" s="11" t="s">
        <v>1166</v>
      </c>
      <c r="B4" s="12" t="s">
        <v>1291</v>
      </c>
      <c r="C4" s="12"/>
      <c r="D4" s="13"/>
    </row>
    <row r="5" s="3" customFormat="1" ht="34.5" customHeight="1" spans="1:4">
      <c r="A5" s="14"/>
      <c r="B5" s="15" t="s">
        <v>1292</v>
      </c>
      <c r="C5" s="15" t="s">
        <v>1293</v>
      </c>
      <c r="D5" s="16" t="s">
        <v>1294</v>
      </c>
    </row>
    <row r="6" s="4" customFormat="1" ht="30.75" customHeight="1" spans="1:4">
      <c r="A6" s="17" t="s">
        <v>1295</v>
      </c>
      <c r="B6" s="18">
        <f t="shared" ref="B6:B20" si="0">SUM(C6:D6)</f>
        <v>8843875</v>
      </c>
      <c r="C6" s="18">
        <f>SUM(C7:C8)</f>
        <v>8843875</v>
      </c>
      <c r="D6" s="19">
        <f>D7+D8</f>
        <v>0</v>
      </c>
    </row>
    <row r="7" s="4" customFormat="1" ht="30.75" customHeight="1" spans="1:4">
      <c r="A7" s="20" t="s">
        <v>1296</v>
      </c>
      <c r="B7" s="18">
        <f t="shared" si="0"/>
        <v>2919175</v>
      </c>
      <c r="C7" s="21">
        <v>2919175</v>
      </c>
      <c r="D7" s="19"/>
    </row>
    <row r="8" s="4" customFormat="1" ht="30.75" customHeight="1" spans="1:4">
      <c r="A8" s="20" t="s">
        <v>1297</v>
      </c>
      <c r="B8" s="18">
        <f t="shared" si="0"/>
        <v>5924700</v>
      </c>
      <c r="C8" s="21">
        <v>5924700</v>
      </c>
      <c r="D8" s="19"/>
    </row>
    <row r="9" s="4" customFormat="1" ht="30.75" customHeight="1" spans="1:4">
      <c r="A9" s="17" t="s">
        <v>1298</v>
      </c>
      <c r="B9" s="18">
        <f t="shared" si="0"/>
        <v>9875367</v>
      </c>
      <c r="C9" s="18">
        <f>C10+C11</f>
        <v>9875367</v>
      </c>
      <c r="D9" s="19">
        <f>D10+D11</f>
        <v>0</v>
      </c>
    </row>
    <row r="10" s="4" customFormat="1" ht="30.75" customHeight="1" spans="1:4">
      <c r="A10" s="20" t="s">
        <v>1296</v>
      </c>
      <c r="B10" s="18">
        <f t="shared" si="0"/>
        <v>3167967</v>
      </c>
      <c r="C10" s="21">
        <v>3167967</v>
      </c>
      <c r="D10" s="22"/>
    </row>
    <row r="11" s="4" customFormat="1" ht="30.75" customHeight="1" spans="1:4">
      <c r="A11" s="20" t="s">
        <v>1297</v>
      </c>
      <c r="B11" s="18">
        <f t="shared" si="0"/>
        <v>6707400</v>
      </c>
      <c r="C11" s="21">
        <v>6707400</v>
      </c>
      <c r="D11" s="22"/>
    </row>
    <row r="12" s="4" customFormat="1" ht="30.75" customHeight="1" spans="1:4">
      <c r="A12" s="17" t="s">
        <v>1299</v>
      </c>
      <c r="B12" s="18">
        <f t="shared" si="0"/>
        <v>1238097</v>
      </c>
      <c r="C12" s="18">
        <v>1238097</v>
      </c>
      <c r="D12" s="19">
        <f>D13+D14</f>
        <v>0</v>
      </c>
    </row>
    <row r="13" s="4" customFormat="1" ht="30.75" customHeight="1" spans="1:4">
      <c r="A13" s="20" t="s">
        <v>1296</v>
      </c>
      <c r="B13" s="18">
        <f t="shared" si="0"/>
        <v>303797</v>
      </c>
      <c r="C13" s="18">
        <v>303797</v>
      </c>
      <c r="D13" s="19"/>
    </row>
    <row r="14" s="4" customFormat="1" ht="30.75" customHeight="1" spans="1:4">
      <c r="A14" s="20" t="s">
        <v>1297</v>
      </c>
      <c r="B14" s="18">
        <f t="shared" si="0"/>
        <v>934300</v>
      </c>
      <c r="C14" s="18">
        <v>934300</v>
      </c>
      <c r="D14" s="19"/>
    </row>
    <row r="15" s="4" customFormat="1" ht="30.75" customHeight="1" spans="1:4">
      <c r="A15" s="17" t="s">
        <v>1300</v>
      </c>
      <c r="B15" s="18">
        <f t="shared" si="0"/>
        <v>252200</v>
      </c>
      <c r="C15" s="18">
        <f>SUM(C16:C17)</f>
        <v>252200</v>
      </c>
      <c r="D15" s="19">
        <f>D16+D17</f>
        <v>0</v>
      </c>
    </row>
    <row r="16" s="4" customFormat="1" ht="30.75" customHeight="1" spans="1:4">
      <c r="A16" s="20" t="s">
        <v>1296</v>
      </c>
      <c r="B16" s="18">
        <f t="shared" si="0"/>
        <v>77700</v>
      </c>
      <c r="C16" s="18">
        <v>77700</v>
      </c>
      <c r="D16" s="19"/>
    </row>
    <row r="17" s="4" customFormat="1" ht="30.75" customHeight="1" spans="1:4">
      <c r="A17" s="20" t="s">
        <v>1297</v>
      </c>
      <c r="B17" s="18">
        <f t="shared" si="0"/>
        <v>174500</v>
      </c>
      <c r="C17" s="18">
        <v>174500</v>
      </c>
      <c r="D17" s="19"/>
    </row>
    <row r="18" s="4" customFormat="1" ht="30.75" customHeight="1" spans="1:4">
      <c r="A18" s="17" t="s">
        <v>1301</v>
      </c>
      <c r="B18" s="18">
        <f t="shared" si="0"/>
        <v>9829772</v>
      </c>
      <c r="C18" s="18">
        <v>9829772</v>
      </c>
      <c r="D18" s="19">
        <f>D19+D20</f>
        <v>0</v>
      </c>
    </row>
    <row r="19" s="4" customFormat="1" ht="30.75" customHeight="1" spans="1:4">
      <c r="A19" s="20" t="s">
        <v>1296</v>
      </c>
      <c r="B19" s="18">
        <f t="shared" si="0"/>
        <v>3145272</v>
      </c>
      <c r="C19" s="21">
        <v>3145272</v>
      </c>
      <c r="D19" s="19"/>
    </row>
    <row r="20" s="4" customFormat="1" ht="30.75" customHeight="1" spans="1:4">
      <c r="A20" s="23" t="s">
        <v>1297</v>
      </c>
      <c r="B20" s="24">
        <f t="shared" si="0"/>
        <v>6684500</v>
      </c>
      <c r="C20" s="25">
        <v>6684500</v>
      </c>
      <c r="D20" s="26"/>
    </row>
    <row r="21" ht="24.6" customHeight="1"/>
    <row r="22" ht="24.6" customHeight="1"/>
    <row r="23" ht="24.6" customHeight="1"/>
    <row r="24" ht="24.6" customHeight="1"/>
    <row r="25" ht="24.6" customHeight="1"/>
    <row r="26" ht="24.6" customHeight="1"/>
    <row r="27" ht="24.6" customHeight="1"/>
    <row r="28" ht="24.6" customHeight="1"/>
    <row r="29" ht="24.6" customHeight="1"/>
  </sheetData>
  <mergeCells count="3">
    <mergeCell ref="A2:D2"/>
    <mergeCell ref="B4:D4"/>
    <mergeCell ref="A4:A5"/>
  </mergeCells>
  <printOptions horizontalCentered="1"/>
  <pageMargins left="0.590277777777778" right="0.590277777777778" top="0.786805555555556" bottom="0.786805555555556" header="0.590277777777778" footer="0.238888888888889"/>
  <pageSetup paperSize="9" scale="80" orientation="portrait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showGridLines="0" workbookViewId="0">
      <pane xSplit="1" ySplit="4" topLeftCell="B5" activePane="bottomRight" state="frozen"/>
      <selection/>
      <selection pane="topRight"/>
      <selection pane="bottomLeft"/>
      <selection pane="bottomRight" activeCell="G4" sqref="G4"/>
    </sheetView>
  </sheetViews>
  <sheetFormatPr defaultColWidth="8.75" defaultRowHeight="13.5"/>
  <cols>
    <col min="1" max="1" width="35.25" style="314" customWidth="1"/>
    <col min="2" max="4" width="14.7583333333333" style="315" customWidth="1"/>
    <col min="5" max="5" width="17.375" style="315" customWidth="1"/>
    <col min="6" max="6" width="17.625" style="315" customWidth="1"/>
    <col min="7" max="7" width="14.7583333333333" style="315" customWidth="1"/>
    <col min="8" max="8" width="16.375" style="316" customWidth="1"/>
    <col min="9" max="9" width="14.75" style="314" customWidth="1"/>
    <col min="10" max="28" width="9" style="314" customWidth="1"/>
    <col min="29" max="16384" width="8.75" style="314"/>
  </cols>
  <sheetData>
    <row r="1" ht="20.25" spans="1:1">
      <c r="A1" s="317" t="s">
        <v>4</v>
      </c>
    </row>
    <row r="2" s="310" customFormat="1" ht="71.25" customHeight="1" spans="1:9">
      <c r="A2" s="318" t="s">
        <v>5</v>
      </c>
      <c r="B2" s="319"/>
      <c r="C2" s="319"/>
      <c r="D2" s="319"/>
      <c r="E2" s="319"/>
      <c r="F2" s="319"/>
      <c r="G2" s="319"/>
      <c r="H2" s="319"/>
      <c r="I2" s="336"/>
    </row>
    <row r="3" ht="23.1" customHeight="1" spans="1:9">
      <c r="A3" s="320"/>
      <c r="B3" s="321"/>
      <c r="C3" s="321"/>
      <c r="D3" s="321"/>
      <c r="E3" s="321"/>
      <c r="F3" s="321"/>
      <c r="G3" s="321"/>
      <c r="H3" s="322" t="s">
        <v>6</v>
      </c>
      <c r="I3" s="337"/>
    </row>
    <row r="4" s="311" customFormat="1" ht="36" customHeight="1" spans="1:9">
      <c r="A4" s="323" t="s">
        <v>7</v>
      </c>
      <c r="B4" s="289" t="s">
        <v>8</v>
      </c>
      <c r="C4" s="289" t="s">
        <v>9</v>
      </c>
      <c r="D4" s="289" t="s">
        <v>10</v>
      </c>
      <c r="E4" s="289" t="s">
        <v>11</v>
      </c>
      <c r="F4" s="290" t="s">
        <v>12</v>
      </c>
      <c r="G4" s="289" t="s">
        <v>13</v>
      </c>
      <c r="H4" s="306" t="s">
        <v>14</v>
      </c>
      <c r="I4" s="338"/>
    </row>
    <row r="5" ht="24.75" customHeight="1" spans="1:9">
      <c r="A5" s="324" t="s">
        <v>15</v>
      </c>
      <c r="B5" s="325">
        <f t="shared" ref="B5:G5" si="0">B6+B21</f>
        <v>621597</v>
      </c>
      <c r="C5" s="325">
        <f t="shared" si="0"/>
        <v>634000</v>
      </c>
      <c r="D5" s="325">
        <f t="shared" si="0"/>
        <v>638146</v>
      </c>
      <c r="E5" s="326">
        <f t="shared" ref="E5:E19" si="1">D5/C5</f>
        <v>1.00653943217666</v>
      </c>
      <c r="F5" s="326">
        <f t="shared" ref="F5:F19" si="2">(D5-B5)/B5</f>
        <v>0.0266233588643446</v>
      </c>
      <c r="G5" s="325">
        <f t="shared" si="0"/>
        <v>651000</v>
      </c>
      <c r="H5" s="327">
        <f t="shared" ref="H5:H19" si="3">(G5-D5)/D5</f>
        <v>0.0201427259592632</v>
      </c>
      <c r="I5" s="339"/>
    </row>
    <row r="6" s="312" customFormat="1" ht="24.75" customHeight="1" spans="1:9">
      <c r="A6" s="328" t="s">
        <v>16</v>
      </c>
      <c r="B6" s="325">
        <f t="shared" ref="B6:G6" si="4">SUM(B7:B20)</f>
        <v>414151</v>
      </c>
      <c r="C6" s="325">
        <f t="shared" si="4"/>
        <v>458000</v>
      </c>
      <c r="D6" s="325">
        <f t="shared" si="4"/>
        <v>455091</v>
      </c>
      <c r="E6" s="326">
        <f t="shared" si="1"/>
        <v>0.993648471615721</v>
      </c>
      <c r="F6" s="326">
        <f t="shared" si="2"/>
        <v>0.0988528338697721</v>
      </c>
      <c r="G6" s="325">
        <f t="shared" si="4"/>
        <v>498000</v>
      </c>
      <c r="H6" s="327">
        <f t="shared" si="3"/>
        <v>0.0942866371780589</v>
      </c>
      <c r="I6" s="340"/>
    </row>
    <row r="7" ht="24.75" customHeight="1" spans="1:9">
      <c r="A7" s="329" t="s">
        <v>17</v>
      </c>
      <c r="B7" s="330">
        <v>137880</v>
      </c>
      <c r="C7" s="330">
        <v>154000</v>
      </c>
      <c r="D7" s="330">
        <v>146303</v>
      </c>
      <c r="E7" s="326">
        <f t="shared" si="1"/>
        <v>0.95001948051948</v>
      </c>
      <c r="F7" s="326">
        <f t="shared" si="2"/>
        <v>0.0610893530606324</v>
      </c>
      <c r="G7" s="330">
        <v>158000</v>
      </c>
      <c r="H7" s="327">
        <f t="shared" si="3"/>
        <v>0.079950513660007</v>
      </c>
      <c r="I7" s="315"/>
    </row>
    <row r="8" ht="24.75" customHeight="1" spans="1:9">
      <c r="A8" s="331" t="s">
        <v>18</v>
      </c>
      <c r="B8" s="330">
        <v>43504</v>
      </c>
      <c r="C8" s="330">
        <v>52000</v>
      </c>
      <c r="D8" s="330">
        <v>65459</v>
      </c>
      <c r="E8" s="326">
        <f t="shared" si="1"/>
        <v>1.25882692307692</v>
      </c>
      <c r="F8" s="326">
        <f t="shared" si="2"/>
        <v>0.504666237587348</v>
      </c>
      <c r="G8" s="330">
        <v>70000</v>
      </c>
      <c r="H8" s="327">
        <f t="shared" si="3"/>
        <v>0.0693716677614996</v>
      </c>
      <c r="I8" s="315"/>
    </row>
    <row r="9" ht="24.75" customHeight="1" spans="1:9">
      <c r="A9" s="331" t="s">
        <v>19</v>
      </c>
      <c r="B9" s="330">
        <v>11759</v>
      </c>
      <c r="C9" s="330">
        <v>15000</v>
      </c>
      <c r="D9" s="330">
        <v>12443</v>
      </c>
      <c r="E9" s="326">
        <f t="shared" si="1"/>
        <v>0.829533333333333</v>
      </c>
      <c r="F9" s="326">
        <f t="shared" si="2"/>
        <v>0.0581682115826176</v>
      </c>
      <c r="G9" s="330">
        <v>15000</v>
      </c>
      <c r="H9" s="327">
        <f t="shared" si="3"/>
        <v>0.205497066623805</v>
      </c>
      <c r="I9" s="315"/>
    </row>
    <row r="10" ht="24.75" customHeight="1" spans="1:9">
      <c r="A10" s="329" t="s">
        <v>20</v>
      </c>
      <c r="B10" s="330">
        <v>213</v>
      </c>
      <c r="C10" s="330">
        <v>200</v>
      </c>
      <c r="D10" s="330">
        <v>79</v>
      </c>
      <c r="E10" s="326">
        <f t="shared" si="1"/>
        <v>0.395</v>
      </c>
      <c r="F10" s="326">
        <f t="shared" si="2"/>
        <v>-0.629107981220657</v>
      </c>
      <c r="G10" s="330">
        <v>100</v>
      </c>
      <c r="H10" s="327">
        <f t="shared" si="3"/>
        <v>0.265822784810127</v>
      </c>
      <c r="I10" s="315"/>
    </row>
    <row r="11" ht="24.75" customHeight="1" spans="1:9">
      <c r="A11" s="329" t="s">
        <v>21</v>
      </c>
      <c r="B11" s="330">
        <v>59713</v>
      </c>
      <c r="C11" s="330">
        <v>62000</v>
      </c>
      <c r="D11" s="330">
        <v>66567</v>
      </c>
      <c r="E11" s="326">
        <f t="shared" si="1"/>
        <v>1.07366129032258</v>
      </c>
      <c r="F11" s="326">
        <f t="shared" si="2"/>
        <v>0.114782375697084</v>
      </c>
      <c r="G11" s="330">
        <v>68000</v>
      </c>
      <c r="H11" s="327">
        <f t="shared" si="3"/>
        <v>0.0215271831387925</v>
      </c>
      <c r="I11" s="315"/>
    </row>
    <row r="12" ht="24.75" customHeight="1" spans="1:9">
      <c r="A12" s="329" t="s">
        <v>22</v>
      </c>
      <c r="B12" s="330">
        <v>53395</v>
      </c>
      <c r="C12" s="330">
        <v>54000</v>
      </c>
      <c r="D12" s="330">
        <v>60713</v>
      </c>
      <c r="E12" s="326">
        <f t="shared" si="1"/>
        <v>1.12431481481481</v>
      </c>
      <c r="F12" s="326">
        <f t="shared" si="2"/>
        <v>0.137054031276337</v>
      </c>
      <c r="G12" s="330">
        <v>62000</v>
      </c>
      <c r="H12" s="327">
        <f t="shared" si="3"/>
        <v>0.0211980959596791</v>
      </c>
      <c r="I12" s="315"/>
    </row>
    <row r="13" ht="24.75" customHeight="1" spans="1:9">
      <c r="A13" s="329" t="s">
        <v>23</v>
      </c>
      <c r="B13" s="330">
        <v>18210</v>
      </c>
      <c r="C13" s="330">
        <v>22000</v>
      </c>
      <c r="D13" s="330">
        <v>21266</v>
      </c>
      <c r="E13" s="326">
        <f t="shared" si="1"/>
        <v>0.966636363636364</v>
      </c>
      <c r="F13" s="326">
        <f t="shared" si="2"/>
        <v>0.16781987918726</v>
      </c>
      <c r="G13" s="330">
        <v>24000</v>
      </c>
      <c r="H13" s="327">
        <f t="shared" si="3"/>
        <v>0.128562023887896</v>
      </c>
      <c r="I13" s="315"/>
    </row>
    <row r="14" ht="24.75" customHeight="1" spans="1:9">
      <c r="A14" s="329" t="s">
        <v>24</v>
      </c>
      <c r="B14" s="330">
        <v>7851</v>
      </c>
      <c r="C14" s="330">
        <v>8000</v>
      </c>
      <c r="D14" s="330">
        <v>8753</v>
      </c>
      <c r="E14" s="326">
        <f t="shared" si="1"/>
        <v>1.094125</v>
      </c>
      <c r="F14" s="326">
        <f t="shared" si="2"/>
        <v>0.11488982295249</v>
      </c>
      <c r="G14" s="330">
        <v>9000</v>
      </c>
      <c r="H14" s="327">
        <f t="shared" si="3"/>
        <v>0.0282188963783846</v>
      </c>
      <c r="I14" s="315"/>
    </row>
    <row r="15" ht="24.75" customHeight="1" spans="1:9">
      <c r="A15" s="329" t="s">
        <v>25</v>
      </c>
      <c r="B15" s="330">
        <v>27917</v>
      </c>
      <c r="C15" s="330">
        <v>34600</v>
      </c>
      <c r="D15" s="330">
        <v>29478</v>
      </c>
      <c r="E15" s="326">
        <f t="shared" si="1"/>
        <v>0.851965317919075</v>
      </c>
      <c r="F15" s="326">
        <f t="shared" si="2"/>
        <v>0.0559157502596984</v>
      </c>
      <c r="G15" s="330">
        <v>40000</v>
      </c>
      <c r="H15" s="327">
        <f t="shared" si="3"/>
        <v>0.356944161747744</v>
      </c>
      <c r="I15" s="315"/>
    </row>
    <row r="16" ht="24.75" customHeight="1" spans="1:9">
      <c r="A16" s="329" t="s">
        <v>26</v>
      </c>
      <c r="B16" s="330">
        <v>10870</v>
      </c>
      <c r="C16" s="330">
        <v>12000</v>
      </c>
      <c r="D16" s="330">
        <v>11125</v>
      </c>
      <c r="E16" s="326">
        <f t="shared" si="1"/>
        <v>0.927083333333333</v>
      </c>
      <c r="F16" s="326">
        <f t="shared" si="2"/>
        <v>0.0234590616375345</v>
      </c>
      <c r="G16" s="330">
        <v>12000</v>
      </c>
      <c r="H16" s="327">
        <f t="shared" si="3"/>
        <v>0.0786516853932584</v>
      </c>
      <c r="I16" s="315"/>
    </row>
    <row r="17" ht="24.75" customHeight="1" spans="1:9">
      <c r="A17" s="331" t="s">
        <v>27</v>
      </c>
      <c r="B17" s="330">
        <v>1788</v>
      </c>
      <c r="C17" s="330">
        <v>2000</v>
      </c>
      <c r="D17" s="330">
        <v>3058</v>
      </c>
      <c r="E17" s="326">
        <f t="shared" si="1"/>
        <v>1.529</v>
      </c>
      <c r="F17" s="326">
        <f t="shared" si="2"/>
        <v>0.710290827740492</v>
      </c>
      <c r="G17" s="330">
        <v>3100</v>
      </c>
      <c r="H17" s="327">
        <f t="shared" si="3"/>
        <v>0.013734466971877</v>
      </c>
      <c r="I17" s="315"/>
    </row>
    <row r="18" ht="24.75" customHeight="1" spans="1:9">
      <c r="A18" s="329" t="s">
        <v>28</v>
      </c>
      <c r="B18" s="330">
        <v>38954</v>
      </c>
      <c r="C18" s="330">
        <v>40000</v>
      </c>
      <c r="D18" s="330">
        <v>27764</v>
      </c>
      <c r="E18" s="326">
        <f t="shared" si="1"/>
        <v>0.6941</v>
      </c>
      <c r="F18" s="326">
        <f t="shared" si="2"/>
        <v>-0.287261898649689</v>
      </c>
      <c r="G18" s="330">
        <v>34600</v>
      </c>
      <c r="H18" s="327">
        <f t="shared" si="3"/>
        <v>0.246218124189598</v>
      </c>
      <c r="I18" s="315"/>
    </row>
    <row r="19" customFormat="1" ht="24.75" customHeight="1" spans="1:9">
      <c r="A19" s="329" t="s">
        <v>29</v>
      </c>
      <c r="B19" s="330">
        <v>2092</v>
      </c>
      <c r="C19" s="330">
        <v>2200</v>
      </c>
      <c r="D19" s="330">
        <v>2021</v>
      </c>
      <c r="E19" s="326">
        <f t="shared" si="1"/>
        <v>0.918636363636364</v>
      </c>
      <c r="F19" s="326">
        <f t="shared" si="2"/>
        <v>-0.0339388145315488</v>
      </c>
      <c r="G19" s="330">
        <v>2200</v>
      </c>
      <c r="H19" s="327">
        <f t="shared" si="3"/>
        <v>0.0885700148441366</v>
      </c>
      <c r="I19" s="315"/>
    </row>
    <row r="20" customFormat="1" ht="24.75" customHeight="1" spans="1:9">
      <c r="A20" s="329" t="s">
        <v>30</v>
      </c>
      <c r="B20" s="330">
        <v>5</v>
      </c>
      <c r="C20" s="330"/>
      <c r="D20" s="330">
        <v>62</v>
      </c>
      <c r="E20" s="326"/>
      <c r="F20" s="326"/>
      <c r="G20" s="330"/>
      <c r="H20" s="327"/>
      <c r="I20" s="315"/>
    </row>
    <row r="21" s="313" customFormat="1" ht="24.75" customHeight="1" spans="1:9">
      <c r="A21" s="328" t="s">
        <v>31</v>
      </c>
      <c r="B21" s="325">
        <f t="shared" ref="B21:G21" si="5">SUM(B22:B26)</f>
        <v>207446</v>
      </c>
      <c r="C21" s="325">
        <f t="shared" si="5"/>
        <v>176000</v>
      </c>
      <c r="D21" s="325">
        <f t="shared" si="5"/>
        <v>183055</v>
      </c>
      <c r="E21" s="326">
        <f t="shared" ref="E21:E25" si="6">D21/C21</f>
        <v>1.04008522727273</v>
      </c>
      <c r="F21" s="326">
        <f t="shared" ref="F21:F26" si="7">(D21-B21)/B21</f>
        <v>-0.117577586456234</v>
      </c>
      <c r="G21" s="325">
        <f t="shared" si="5"/>
        <v>153000</v>
      </c>
      <c r="H21" s="327">
        <f t="shared" ref="H21:H25" si="8">(G21-D21)/D21</f>
        <v>-0.164185627270492</v>
      </c>
      <c r="I21" s="341"/>
    </row>
    <row r="22" ht="24.75" customHeight="1" spans="1:9">
      <c r="A22" s="329" t="s">
        <v>32</v>
      </c>
      <c r="B22" s="330">
        <v>53190</v>
      </c>
      <c r="C22" s="330">
        <v>50000</v>
      </c>
      <c r="D22" s="330">
        <v>55300</v>
      </c>
      <c r="E22" s="326">
        <f t="shared" si="6"/>
        <v>1.106</v>
      </c>
      <c r="F22" s="326">
        <f t="shared" si="7"/>
        <v>0.0396691107351006</v>
      </c>
      <c r="G22" s="330">
        <v>56000</v>
      </c>
      <c r="H22" s="327">
        <f t="shared" si="8"/>
        <v>0.0126582278481013</v>
      </c>
      <c r="I22" s="315"/>
    </row>
    <row r="23" ht="24.75" customHeight="1" spans="1:9">
      <c r="A23" s="329" t="s">
        <v>33</v>
      </c>
      <c r="B23" s="330">
        <v>5071</v>
      </c>
      <c r="C23" s="330">
        <v>5000</v>
      </c>
      <c r="D23" s="330">
        <v>6998</v>
      </c>
      <c r="E23" s="326">
        <f t="shared" si="6"/>
        <v>1.3996</v>
      </c>
      <c r="F23" s="326">
        <f t="shared" si="7"/>
        <v>0.380003943995267</v>
      </c>
      <c r="G23" s="330">
        <v>7000</v>
      </c>
      <c r="H23" s="327">
        <f t="shared" si="8"/>
        <v>0.000285795941697628</v>
      </c>
      <c r="I23" s="315"/>
    </row>
    <row r="24" ht="24.75" customHeight="1" spans="1:9">
      <c r="A24" s="329" t="s">
        <v>34</v>
      </c>
      <c r="B24" s="330">
        <v>8272</v>
      </c>
      <c r="C24" s="330">
        <v>8000</v>
      </c>
      <c r="D24" s="330">
        <v>9678</v>
      </c>
      <c r="E24" s="326">
        <f t="shared" si="6"/>
        <v>1.20975</v>
      </c>
      <c r="F24" s="326">
        <f t="shared" si="7"/>
        <v>0.169970986460348</v>
      </c>
      <c r="G24" s="330">
        <v>10000</v>
      </c>
      <c r="H24" s="327">
        <f t="shared" si="8"/>
        <v>0.0332713370531101</v>
      </c>
      <c r="I24" s="315"/>
    </row>
    <row r="25" ht="24.75" customHeight="1" spans="1:9">
      <c r="A25" s="329" t="s">
        <v>35</v>
      </c>
      <c r="B25" s="330">
        <v>140902</v>
      </c>
      <c r="C25" s="330">
        <v>113000</v>
      </c>
      <c r="D25" s="330">
        <v>111076</v>
      </c>
      <c r="E25" s="326">
        <f t="shared" si="6"/>
        <v>0.982973451327434</v>
      </c>
      <c r="F25" s="326">
        <f t="shared" si="7"/>
        <v>-0.211679039332302</v>
      </c>
      <c r="G25" s="330">
        <v>80000</v>
      </c>
      <c r="H25" s="327">
        <f t="shared" si="8"/>
        <v>-0.279772408080954</v>
      </c>
      <c r="I25" s="315"/>
    </row>
    <row r="26" ht="24.75" customHeight="1" spans="1:9">
      <c r="A26" s="332" t="s">
        <v>36</v>
      </c>
      <c r="B26" s="333">
        <v>11</v>
      </c>
      <c r="C26" s="333"/>
      <c r="D26" s="333">
        <v>3</v>
      </c>
      <c r="E26" s="334"/>
      <c r="F26" s="334">
        <f t="shared" si="7"/>
        <v>-0.727272727272727</v>
      </c>
      <c r="G26" s="333"/>
      <c r="H26" s="335"/>
      <c r="I26" s="315"/>
    </row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A2:H2"/>
  </mergeCells>
  <printOptions horizontalCentered="1"/>
  <pageMargins left="0.393055555555556" right="0.393055555555556" top="0.393055555555556" bottom="0.393055555555556" header="0.590277777777778" footer="0.239583333333333"/>
  <pageSetup paperSize="9" scale="77" orientation="landscape" horizont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0"/>
  <sheetViews>
    <sheetView workbookViewId="0">
      <selection activeCell="C4" sqref="C4"/>
    </sheetView>
  </sheetViews>
  <sheetFormatPr defaultColWidth="9" defaultRowHeight="14.25"/>
  <cols>
    <col min="1" max="1" width="32.875" style="273" customWidth="1"/>
    <col min="2" max="4" width="14.7583333333333" style="273" customWidth="1"/>
    <col min="5" max="5" width="14.7583333333333" style="274" customWidth="1"/>
    <col min="6" max="6" width="14.7583333333333" style="273" customWidth="1"/>
    <col min="7" max="7" width="16.5" style="273" customWidth="1"/>
    <col min="8" max="8" width="14.7583333333333" style="273" customWidth="1"/>
    <col min="9" max="9" width="16.5" style="275" customWidth="1"/>
    <col min="10" max="16371" width="9" style="273"/>
  </cols>
  <sheetData>
    <row r="1" ht="20.25" spans="1:1">
      <c r="A1" s="276" t="s">
        <v>37</v>
      </c>
    </row>
    <row r="2" ht="36.75" customHeight="1" spans="1:9">
      <c r="A2" s="277" t="s">
        <v>38</v>
      </c>
      <c r="B2" s="277"/>
      <c r="C2" s="277"/>
      <c r="D2" s="277"/>
      <c r="E2" s="278"/>
      <c r="F2" s="277"/>
      <c r="G2" s="277"/>
      <c r="H2" s="277"/>
      <c r="I2" s="304"/>
    </row>
    <row r="3" ht="24" customHeight="1" spans="1:9">
      <c r="A3" s="279"/>
      <c r="B3" s="280"/>
      <c r="C3" s="280"/>
      <c r="D3" s="280"/>
      <c r="E3" s="281"/>
      <c r="F3" s="281"/>
      <c r="G3" s="282"/>
      <c r="H3" s="283" t="s">
        <v>6</v>
      </c>
      <c r="I3" s="305"/>
    </row>
    <row r="4" ht="36" customHeight="1" spans="1:9">
      <c r="A4" s="284" t="s">
        <v>39</v>
      </c>
      <c r="B4" s="285" t="s">
        <v>8</v>
      </c>
      <c r="C4" s="286" t="s">
        <v>9</v>
      </c>
      <c r="D4" s="287" t="s">
        <v>40</v>
      </c>
      <c r="E4" s="288" t="s">
        <v>10</v>
      </c>
      <c r="F4" s="289" t="s">
        <v>41</v>
      </c>
      <c r="G4" s="290" t="s">
        <v>12</v>
      </c>
      <c r="H4" s="286" t="s">
        <v>13</v>
      </c>
      <c r="I4" s="306" t="s">
        <v>14</v>
      </c>
    </row>
    <row r="5" ht="24.95" customHeight="1" spans="1:9">
      <c r="A5" s="291" t="s">
        <v>42</v>
      </c>
      <c r="B5" s="292">
        <f>SUM(B6:B29)</f>
        <v>1127782.485108</v>
      </c>
      <c r="C5" s="292">
        <f t="shared" ref="C5:H5" si="0">SUM(C6:C29)</f>
        <v>819253.848606</v>
      </c>
      <c r="D5" s="292">
        <f t="shared" si="0"/>
        <v>1111936</v>
      </c>
      <c r="E5" s="292">
        <f t="shared" si="0"/>
        <v>1071784</v>
      </c>
      <c r="F5" s="40">
        <f t="shared" ref="F5:F19" si="1">E5/D5</f>
        <v>0.963890008058018</v>
      </c>
      <c r="G5" s="40">
        <f t="shared" ref="G5:G20" si="2">(E5-B5)/B5</f>
        <v>-0.0496536219062113</v>
      </c>
      <c r="H5" s="292">
        <f t="shared" si="0"/>
        <v>846356</v>
      </c>
      <c r="I5" s="307">
        <f t="shared" ref="I5:I19" si="3">(H5-E5)/E5</f>
        <v>-0.21032969329641</v>
      </c>
    </row>
    <row r="6" ht="24.95" customHeight="1" spans="1:9">
      <c r="A6" s="293" t="s">
        <v>43</v>
      </c>
      <c r="B6" s="294">
        <v>70013.3397879999</v>
      </c>
      <c r="C6" s="295">
        <v>92807.365247</v>
      </c>
      <c r="D6" s="294">
        <v>72223</v>
      </c>
      <c r="E6" s="294">
        <v>71814</v>
      </c>
      <c r="F6" s="296">
        <f t="shared" si="1"/>
        <v>0.994336984063249</v>
      </c>
      <c r="G6" s="43">
        <f t="shared" si="2"/>
        <v>0.0257188161206492</v>
      </c>
      <c r="H6" s="295">
        <v>90602</v>
      </c>
      <c r="I6" s="308">
        <f t="shared" si="3"/>
        <v>0.261620296878046</v>
      </c>
    </row>
    <row r="7" ht="24.95" customHeight="1" spans="1:9">
      <c r="A7" s="293" t="s">
        <v>44</v>
      </c>
      <c r="B7" s="294">
        <v>727.972098</v>
      </c>
      <c r="C7" s="295">
        <v>436.769018</v>
      </c>
      <c r="D7" s="294">
        <v>984</v>
      </c>
      <c r="E7" s="294">
        <v>984</v>
      </c>
      <c r="F7" s="296">
        <f t="shared" si="1"/>
        <v>1</v>
      </c>
      <c r="G7" s="43">
        <f t="shared" si="2"/>
        <v>0.351700158156336</v>
      </c>
      <c r="H7" s="295">
        <v>694</v>
      </c>
      <c r="I7" s="308">
        <f t="shared" si="3"/>
        <v>-0.294715447154472</v>
      </c>
    </row>
    <row r="8" ht="24.95" customHeight="1" spans="1:9">
      <c r="A8" s="293" t="s">
        <v>45</v>
      </c>
      <c r="B8" s="294">
        <v>45846.046174</v>
      </c>
      <c r="C8" s="295">
        <v>44318.748992</v>
      </c>
      <c r="D8" s="294">
        <v>54482</v>
      </c>
      <c r="E8" s="294">
        <v>51813</v>
      </c>
      <c r="F8" s="296">
        <f t="shared" si="1"/>
        <v>0.951011343195918</v>
      </c>
      <c r="G8" s="43">
        <f t="shared" si="2"/>
        <v>0.130151983081672</v>
      </c>
      <c r="H8" s="295">
        <v>51444</v>
      </c>
      <c r="I8" s="308">
        <f t="shared" si="3"/>
        <v>-0.00712176480805975</v>
      </c>
    </row>
    <row r="9" ht="24.95" customHeight="1" spans="1:9">
      <c r="A9" s="293" t="s">
        <v>46</v>
      </c>
      <c r="B9" s="294">
        <v>144040.933382</v>
      </c>
      <c r="C9" s="295">
        <v>142178</v>
      </c>
      <c r="D9" s="294">
        <v>148840</v>
      </c>
      <c r="E9" s="294">
        <v>144765</v>
      </c>
      <c r="F9" s="296">
        <f t="shared" si="1"/>
        <v>0.972621607094867</v>
      </c>
      <c r="G9" s="43">
        <f t="shared" si="2"/>
        <v>0.00502681148337028</v>
      </c>
      <c r="H9" s="295">
        <v>136176</v>
      </c>
      <c r="I9" s="308">
        <f t="shared" si="3"/>
        <v>-0.0593306393119884</v>
      </c>
    </row>
    <row r="10" ht="24.95" customHeight="1" spans="1:9">
      <c r="A10" s="293" t="s">
        <v>47</v>
      </c>
      <c r="B10" s="294">
        <v>10435.931372</v>
      </c>
      <c r="C10" s="295">
        <v>5465.949103</v>
      </c>
      <c r="D10" s="294">
        <v>1835</v>
      </c>
      <c r="E10" s="294">
        <v>1392</v>
      </c>
      <c r="F10" s="296">
        <f t="shared" si="1"/>
        <v>0.75858310626703</v>
      </c>
      <c r="G10" s="43">
        <f t="shared" si="2"/>
        <v>-0.866614684364944</v>
      </c>
      <c r="H10" s="295">
        <v>2207</v>
      </c>
      <c r="I10" s="308">
        <f t="shared" si="3"/>
        <v>0.585488505747126</v>
      </c>
    </row>
    <row r="11" ht="24.95" customHeight="1" spans="1:9">
      <c r="A11" s="293" t="s">
        <v>48</v>
      </c>
      <c r="B11" s="294">
        <v>5208.163541</v>
      </c>
      <c r="C11" s="295">
        <v>3560.71187</v>
      </c>
      <c r="D11" s="294">
        <v>6657</v>
      </c>
      <c r="E11" s="294">
        <v>6479</v>
      </c>
      <c r="F11" s="296">
        <f t="shared" si="1"/>
        <v>0.973261228781733</v>
      </c>
      <c r="G11" s="43">
        <f t="shared" si="2"/>
        <v>0.244008554838121</v>
      </c>
      <c r="H11" s="295">
        <v>3869</v>
      </c>
      <c r="I11" s="308">
        <f t="shared" si="3"/>
        <v>-0.40283994443587</v>
      </c>
    </row>
    <row r="12" ht="24.95" customHeight="1" spans="1:9">
      <c r="A12" s="293" t="s">
        <v>49</v>
      </c>
      <c r="B12" s="294">
        <v>138308.220781</v>
      </c>
      <c r="C12" s="295">
        <v>125730.386841</v>
      </c>
      <c r="D12" s="294">
        <f>131104-13685</f>
        <v>117419</v>
      </c>
      <c r="E12" s="294">
        <f>114470-12</f>
        <v>114458</v>
      </c>
      <c r="F12" s="296">
        <f t="shared" si="1"/>
        <v>0.974782616101312</v>
      </c>
      <c r="G12" s="43">
        <f t="shared" si="2"/>
        <v>-0.172442539180407</v>
      </c>
      <c r="H12" s="295">
        <f>147732-18140</f>
        <v>129592</v>
      </c>
      <c r="I12" s="308">
        <f t="shared" si="3"/>
        <v>0.132223173565849</v>
      </c>
    </row>
    <row r="13" ht="24.95" customHeight="1" spans="1:9">
      <c r="A13" s="293" t="s">
        <v>50</v>
      </c>
      <c r="B13" s="294">
        <v>58656.088507</v>
      </c>
      <c r="C13" s="295">
        <v>45912.281927</v>
      </c>
      <c r="D13" s="294">
        <v>69958</v>
      </c>
      <c r="E13" s="294">
        <v>68440</v>
      </c>
      <c r="F13" s="296">
        <f t="shared" si="1"/>
        <v>0.97830126647417</v>
      </c>
      <c r="G13" s="43">
        <f t="shared" si="2"/>
        <v>0.166801294495326</v>
      </c>
      <c r="H13" s="295">
        <v>57729</v>
      </c>
      <c r="I13" s="308">
        <f t="shared" si="3"/>
        <v>-0.156502045587376</v>
      </c>
    </row>
    <row r="14" ht="24.95" customHeight="1" spans="1:9">
      <c r="A14" s="297" t="s">
        <v>51</v>
      </c>
      <c r="B14" s="298">
        <v>3798.057</v>
      </c>
      <c r="C14" s="295">
        <v>34932.268228</v>
      </c>
      <c r="D14" s="298">
        <v>42360</v>
      </c>
      <c r="E14" s="298">
        <v>38945</v>
      </c>
      <c r="F14" s="296">
        <f t="shared" si="1"/>
        <v>0.91938149197356</v>
      </c>
      <c r="G14" s="43">
        <f t="shared" si="2"/>
        <v>9.25392720541056</v>
      </c>
      <c r="H14" s="295">
        <v>6062</v>
      </c>
      <c r="I14" s="308">
        <f t="shared" si="3"/>
        <v>-0.844344588522275</v>
      </c>
    </row>
    <row r="15" ht="24.95" customHeight="1" spans="1:9">
      <c r="A15" s="297" t="s">
        <v>52</v>
      </c>
      <c r="B15" s="298">
        <v>451595.550612</v>
      </c>
      <c r="C15" s="295">
        <v>122535.386089</v>
      </c>
      <c r="D15" s="298">
        <v>327052</v>
      </c>
      <c r="E15" s="298">
        <v>321122</v>
      </c>
      <c r="F15" s="296">
        <f t="shared" si="1"/>
        <v>0.981868326749263</v>
      </c>
      <c r="G15" s="43">
        <f t="shared" si="2"/>
        <v>-0.288916820449588</v>
      </c>
      <c r="H15" s="295">
        <f>117696+18140</f>
        <v>135836</v>
      </c>
      <c r="I15" s="308">
        <f t="shared" si="3"/>
        <v>-0.576995658970734</v>
      </c>
    </row>
    <row r="16" ht="24.95" customHeight="1" spans="1:9">
      <c r="A16" s="293" t="s">
        <v>53</v>
      </c>
      <c r="B16" s="299">
        <v>33282.238257</v>
      </c>
      <c r="C16" s="295">
        <v>23374.85225</v>
      </c>
      <c r="D16" s="300">
        <f>29943+13685</f>
        <v>43628</v>
      </c>
      <c r="E16" s="300">
        <v>32549</v>
      </c>
      <c r="F16" s="296">
        <f t="shared" si="1"/>
        <v>0.746057577702393</v>
      </c>
      <c r="G16" s="43">
        <f t="shared" si="2"/>
        <v>-0.0220309178528815</v>
      </c>
      <c r="H16" s="295">
        <v>48471</v>
      </c>
      <c r="I16" s="308">
        <f t="shared" si="3"/>
        <v>0.4891701741989</v>
      </c>
    </row>
    <row r="17" ht="24.95" customHeight="1" spans="1:9">
      <c r="A17" s="293" t="s">
        <v>54</v>
      </c>
      <c r="B17" s="299">
        <v>25323.958622</v>
      </c>
      <c r="C17" s="295">
        <v>27035.18259</v>
      </c>
      <c r="D17" s="300">
        <v>27639</v>
      </c>
      <c r="E17" s="300">
        <v>23305</v>
      </c>
      <c r="F17" s="296">
        <f t="shared" si="1"/>
        <v>0.843192590180542</v>
      </c>
      <c r="G17" s="43">
        <f t="shared" si="2"/>
        <v>-0.0797252377535494</v>
      </c>
      <c r="H17" s="295">
        <v>20185</v>
      </c>
      <c r="I17" s="308">
        <f t="shared" si="3"/>
        <v>-0.133876850461274</v>
      </c>
    </row>
    <row r="18" ht="24.95" customHeight="1" spans="1:9">
      <c r="A18" s="293" t="s">
        <v>55</v>
      </c>
      <c r="B18" s="299">
        <v>1978.780855</v>
      </c>
      <c r="C18" s="295">
        <v>2020.150654</v>
      </c>
      <c r="D18" s="300">
        <v>58274</v>
      </c>
      <c r="E18" s="300">
        <v>56070</v>
      </c>
      <c r="F18" s="296">
        <f t="shared" si="1"/>
        <v>0.962178673164705</v>
      </c>
      <c r="G18" s="43">
        <f t="shared" si="2"/>
        <v>27.3356289092457</v>
      </c>
      <c r="H18" s="295">
        <v>4636</v>
      </c>
      <c r="I18" s="308">
        <f t="shared" si="3"/>
        <v>-0.917317638665953</v>
      </c>
    </row>
    <row r="19" ht="24.95" customHeight="1" spans="1:9">
      <c r="A19" s="293" t="s">
        <v>56</v>
      </c>
      <c r="B19" s="299">
        <v>242.982749</v>
      </c>
      <c r="C19" s="295">
        <v>228.233188</v>
      </c>
      <c r="D19" s="300">
        <v>302</v>
      </c>
      <c r="E19" s="300">
        <v>302</v>
      </c>
      <c r="F19" s="296">
        <f t="shared" si="1"/>
        <v>1</v>
      </c>
      <c r="G19" s="43">
        <f t="shared" si="2"/>
        <v>0.242886588627738</v>
      </c>
      <c r="H19" s="295">
        <v>225</v>
      </c>
      <c r="I19" s="308">
        <f t="shared" si="3"/>
        <v>-0.254966887417219</v>
      </c>
    </row>
    <row r="20" ht="24.95" customHeight="1" spans="1:9">
      <c r="A20" s="301" t="s">
        <v>57</v>
      </c>
      <c r="B20" s="299">
        <v>2421</v>
      </c>
      <c r="C20" s="295"/>
      <c r="D20" s="299"/>
      <c r="E20" s="299"/>
      <c r="F20" s="296"/>
      <c r="G20" s="43">
        <f t="shared" si="2"/>
        <v>-1</v>
      </c>
      <c r="H20" s="295"/>
      <c r="I20" s="308"/>
    </row>
    <row r="21" ht="24.95" customHeight="1" spans="1:9">
      <c r="A21" s="301" t="s">
        <v>58</v>
      </c>
      <c r="B21" s="300">
        <v>49</v>
      </c>
      <c r="C21" s="295"/>
      <c r="D21" s="300"/>
      <c r="E21" s="300"/>
      <c r="F21" s="296"/>
      <c r="G21" s="43"/>
      <c r="H21" s="295"/>
      <c r="I21" s="308"/>
    </row>
    <row r="22" ht="24.95" customHeight="1" spans="1:9">
      <c r="A22" s="293" t="s">
        <v>59</v>
      </c>
      <c r="B22" s="299">
        <v>2984.998425</v>
      </c>
      <c r="C22" s="295">
        <v>3606.271227</v>
      </c>
      <c r="D22" s="299">
        <v>3838</v>
      </c>
      <c r="E22" s="299">
        <v>3838</v>
      </c>
      <c r="F22" s="296">
        <f t="shared" ref="F22:F25" si="4">E22/D22</f>
        <v>1</v>
      </c>
      <c r="G22" s="43">
        <f t="shared" ref="G22:G25" si="5">(E22-B22)/B22</f>
        <v>0.285762822471171</v>
      </c>
      <c r="H22" s="295">
        <v>4528</v>
      </c>
      <c r="I22" s="308">
        <f t="shared" ref="I22:I25" si="6">(H22-E22)/E22</f>
        <v>0.179781136008338</v>
      </c>
    </row>
    <row r="23" ht="24.95" customHeight="1" spans="1:9">
      <c r="A23" s="301" t="s">
        <v>60</v>
      </c>
      <c r="B23" s="299">
        <v>43466.274013</v>
      </c>
      <c r="C23" s="295">
        <v>42448.870091</v>
      </c>
      <c r="D23" s="299">
        <v>43629</v>
      </c>
      <c r="E23" s="299">
        <v>42862</v>
      </c>
      <c r="F23" s="296">
        <f t="shared" si="4"/>
        <v>0.982419950033235</v>
      </c>
      <c r="G23" s="43">
        <f t="shared" si="5"/>
        <v>-0.0139021350856822</v>
      </c>
      <c r="H23" s="295">
        <v>42260</v>
      </c>
      <c r="I23" s="308">
        <f t="shared" si="6"/>
        <v>-0.0140450748915123</v>
      </c>
    </row>
    <row r="24" ht="24.95" customHeight="1" spans="1:9">
      <c r="A24" s="293" t="s">
        <v>61</v>
      </c>
      <c r="B24" s="299">
        <v>1040.905</v>
      </c>
      <c r="C24" s="295">
        <v>892.13</v>
      </c>
      <c r="D24" s="299">
        <v>906</v>
      </c>
      <c r="E24" s="299">
        <v>906</v>
      </c>
      <c r="F24" s="296">
        <f t="shared" si="4"/>
        <v>1</v>
      </c>
      <c r="G24" s="43">
        <f t="shared" si="5"/>
        <v>-0.129603566127552</v>
      </c>
      <c r="H24" s="295">
        <v>1051</v>
      </c>
      <c r="I24" s="308">
        <f t="shared" si="6"/>
        <v>0.160044150110375</v>
      </c>
    </row>
    <row r="25" s="273" customFormat="1" ht="24.95" customHeight="1" spans="1:16379">
      <c r="A25" s="293" t="s">
        <v>62</v>
      </c>
      <c r="B25" s="299">
        <v>5732.689097</v>
      </c>
      <c r="C25" s="295">
        <v>4915.604411</v>
      </c>
      <c r="D25" s="299">
        <v>5376</v>
      </c>
      <c r="E25" s="299">
        <v>5206</v>
      </c>
      <c r="F25" s="296">
        <f t="shared" si="4"/>
        <v>0.968377976190476</v>
      </c>
      <c r="G25" s="43">
        <f t="shared" si="5"/>
        <v>-0.0918747010500926</v>
      </c>
      <c r="H25" s="295">
        <v>4067</v>
      </c>
      <c r="I25" s="308">
        <f t="shared" si="6"/>
        <v>-0.218786016135229</v>
      </c>
      <c r="XER25"/>
      <c r="XES25"/>
      <c r="XET25"/>
      <c r="XEU25"/>
      <c r="XEV25"/>
      <c r="XEW25"/>
      <c r="XEX25"/>
      <c r="XEY25"/>
    </row>
    <row r="26" ht="24.95" customHeight="1" spans="1:9">
      <c r="A26" s="293" t="s">
        <v>63</v>
      </c>
      <c r="B26" s="299"/>
      <c r="C26" s="295">
        <v>10000</v>
      </c>
      <c r="D26" s="299"/>
      <c r="E26" s="299">
        <v>0</v>
      </c>
      <c r="F26" s="296"/>
      <c r="G26" s="43"/>
      <c r="H26" s="295">
        <v>15000</v>
      </c>
      <c r="I26" s="308"/>
    </row>
    <row r="27" ht="24.95" customHeight="1" spans="1:9">
      <c r="A27" s="293" t="s">
        <v>64</v>
      </c>
      <c r="B27" s="299">
        <v>3203.349381</v>
      </c>
      <c r="C27" s="299">
        <v>111.97688</v>
      </c>
      <c r="D27" s="299">
        <v>119</v>
      </c>
      <c r="E27" s="299">
        <v>119</v>
      </c>
      <c r="F27" s="296">
        <f t="shared" ref="F27:F30" si="7">E27/D27</f>
        <v>1</v>
      </c>
      <c r="G27" s="43">
        <f t="shared" ref="G27:G30" si="8">(E27-B27)/B27</f>
        <v>-0.962851382772724</v>
      </c>
      <c r="H27" s="299">
        <v>1272</v>
      </c>
      <c r="I27" s="308">
        <f t="shared" ref="I27:I30" si="9">(H27-E27)/E27</f>
        <v>9.6890756302521</v>
      </c>
    </row>
    <row r="28" s="273" customFormat="1" ht="24.95" customHeight="1" spans="1:16384">
      <c r="A28" s="293" t="s">
        <v>65</v>
      </c>
      <c r="B28" s="299">
        <v>79009.07</v>
      </c>
      <c r="C28" s="299">
        <v>86142.71</v>
      </c>
      <c r="D28" s="299">
        <v>86179</v>
      </c>
      <c r="E28" s="299">
        <v>86179</v>
      </c>
      <c r="F28" s="296">
        <f t="shared" si="7"/>
        <v>1</v>
      </c>
      <c r="G28" s="43">
        <f t="shared" si="8"/>
        <v>0.0907481887838952</v>
      </c>
      <c r="H28" s="299">
        <v>90300</v>
      </c>
      <c r="I28" s="308">
        <f t="shared" si="9"/>
        <v>0.0478190742524281</v>
      </c>
      <c r="XER28"/>
      <c r="XES28"/>
      <c r="XET28"/>
      <c r="XEU28"/>
      <c r="XEV28"/>
      <c r="XEW28"/>
      <c r="XEX28"/>
      <c r="XEY28"/>
      <c r="XEZ28"/>
      <c r="XFA28"/>
      <c r="XFB28"/>
      <c r="XFC28"/>
      <c r="XFD28"/>
    </row>
    <row r="29" s="273" customFormat="1" ht="24.95" customHeight="1" spans="1:16384">
      <c r="A29" s="293" t="s">
        <v>66</v>
      </c>
      <c r="B29" s="299">
        <v>416.935454</v>
      </c>
      <c r="C29" s="299">
        <v>600</v>
      </c>
      <c r="D29" s="299">
        <v>236</v>
      </c>
      <c r="E29" s="299">
        <v>236</v>
      </c>
      <c r="F29" s="296">
        <f t="shared" si="7"/>
        <v>1</v>
      </c>
      <c r="G29" s="43">
        <f t="shared" si="8"/>
        <v>-0.43396514319936</v>
      </c>
      <c r="H29" s="299">
        <v>150</v>
      </c>
      <c r="I29" s="308">
        <f t="shared" si="9"/>
        <v>-0.364406779661017</v>
      </c>
      <c r="XER29"/>
      <c r="XES29"/>
      <c r="XET29"/>
      <c r="XEU29"/>
      <c r="XEV29"/>
      <c r="XEW29"/>
      <c r="XEX29"/>
      <c r="XEY29"/>
      <c r="XEZ29"/>
      <c r="XFA29"/>
      <c r="XFB29"/>
      <c r="XFC29"/>
      <c r="XFD29"/>
    </row>
    <row r="30" s="273" customFormat="1" ht="24.95" customHeight="1" spans="1:16384">
      <c r="A30" s="302" t="s">
        <v>67</v>
      </c>
      <c r="B30" s="303">
        <v>14925</v>
      </c>
      <c r="C30" s="303">
        <v>10000</v>
      </c>
      <c r="D30" s="303">
        <v>7770</v>
      </c>
      <c r="E30" s="303">
        <v>7770</v>
      </c>
      <c r="F30" s="161">
        <f t="shared" si="7"/>
        <v>1</v>
      </c>
      <c r="G30" s="161">
        <f t="shared" si="8"/>
        <v>-0.479396984924623</v>
      </c>
      <c r="H30" s="303">
        <v>6800</v>
      </c>
      <c r="I30" s="309">
        <f t="shared" si="9"/>
        <v>-0.124839124839125</v>
      </c>
      <c r="XER30"/>
      <c r="XES30"/>
      <c r="XET30"/>
      <c r="XEU30"/>
      <c r="XEV30"/>
      <c r="XEW30"/>
      <c r="XEX30"/>
      <c r="XEY30"/>
      <c r="XEZ30"/>
      <c r="XFA30"/>
      <c r="XFB30"/>
      <c r="XFC30"/>
      <c r="XFD30"/>
    </row>
  </sheetData>
  <mergeCells count="2">
    <mergeCell ref="A2:I2"/>
    <mergeCell ref="H3:I3"/>
  </mergeCells>
  <printOptions horizontalCentered="1"/>
  <pageMargins left="0.393055555555556" right="0.393055555555556" top="0.393055555555556" bottom="0.393055555555556" header="0.507638888888889" footer="0.507638888888889"/>
  <pageSetup paperSize="9" scale="6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showGridLines="0" workbookViewId="0">
      <pane xSplit="1" ySplit="4" topLeftCell="B5" activePane="bottomRight" state="frozen"/>
      <selection/>
      <selection pane="topRight"/>
      <selection pane="bottomLeft"/>
      <selection pane="bottomRight" activeCell="D17" sqref="D17"/>
    </sheetView>
  </sheetViews>
  <sheetFormatPr defaultColWidth="8.75" defaultRowHeight="13.5"/>
  <cols>
    <col min="1" max="1" width="35.25" style="314" customWidth="1"/>
    <col min="2" max="4" width="14.7583333333333" style="315" customWidth="1"/>
    <col min="5" max="5" width="17.375" style="315" customWidth="1"/>
    <col min="6" max="6" width="17.625" style="315" customWidth="1"/>
    <col min="7" max="7" width="14.7583333333333" style="315" customWidth="1"/>
    <col min="8" max="8" width="16.375" style="316" customWidth="1"/>
    <col min="9" max="9" width="14.75" style="314" customWidth="1"/>
    <col min="10" max="28" width="9" style="314" customWidth="1"/>
    <col min="29" max="16384" width="8.75" style="314"/>
  </cols>
  <sheetData>
    <row r="1" ht="20.25" spans="1:1">
      <c r="A1" s="317" t="s">
        <v>68</v>
      </c>
    </row>
    <row r="2" s="310" customFormat="1" ht="71.25" customHeight="1" spans="1:9">
      <c r="A2" s="318" t="s">
        <v>69</v>
      </c>
      <c r="B2" s="319"/>
      <c r="C2" s="319"/>
      <c r="D2" s="319"/>
      <c r="E2" s="319"/>
      <c r="F2" s="319"/>
      <c r="G2" s="319"/>
      <c r="H2" s="319"/>
      <c r="I2" s="336"/>
    </row>
    <row r="3" ht="23.1" customHeight="1" spans="1:9">
      <c r="A3" s="320"/>
      <c r="B3" s="321"/>
      <c r="C3" s="321"/>
      <c r="D3" s="321"/>
      <c r="E3" s="321"/>
      <c r="F3" s="321"/>
      <c r="G3" s="321"/>
      <c r="H3" s="322" t="s">
        <v>6</v>
      </c>
      <c r="I3" s="337"/>
    </row>
    <row r="4" s="311" customFormat="1" ht="36" customHeight="1" spans="1:9">
      <c r="A4" s="323" t="s">
        <v>7</v>
      </c>
      <c r="B4" s="289" t="s">
        <v>8</v>
      </c>
      <c r="C4" s="289" t="s">
        <v>9</v>
      </c>
      <c r="D4" s="289" t="s">
        <v>10</v>
      </c>
      <c r="E4" s="289" t="s">
        <v>11</v>
      </c>
      <c r="F4" s="290" t="s">
        <v>12</v>
      </c>
      <c r="G4" s="289" t="s">
        <v>13</v>
      </c>
      <c r="H4" s="306" t="s">
        <v>14</v>
      </c>
      <c r="I4" s="338"/>
    </row>
    <row r="5" ht="24.75" customHeight="1" spans="1:9">
      <c r="A5" s="324" t="s">
        <v>15</v>
      </c>
      <c r="B5" s="325">
        <f t="shared" ref="B5:G5" si="0">B6+B21</f>
        <v>621597</v>
      </c>
      <c r="C5" s="325">
        <f t="shared" si="0"/>
        <v>634000</v>
      </c>
      <c r="D5" s="325">
        <f t="shared" si="0"/>
        <v>638146</v>
      </c>
      <c r="E5" s="326">
        <f t="shared" ref="E5:E19" si="1">D5/C5</f>
        <v>1.00653943217666</v>
      </c>
      <c r="F5" s="326">
        <f t="shared" ref="F5:F19" si="2">(D5-B5)/B5</f>
        <v>0.0266233588643446</v>
      </c>
      <c r="G5" s="325">
        <f t="shared" si="0"/>
        <v>651000</v>
      </c>
      <c r="H5" s="327">
        <f t="shared" ref="H5:H19" si="3">(G5-D5)/D5</f>
        <v>0.0201427259592632</v>
      </c>
      <c r="I5" s="339"/>
    </row>
    <row r="6" s="312" customFormat="1" ht="24.75" customHeight="1" spans="1:9">
      <c r="A6" s="328" t="s">
        <v>16</v>
      </c>
      <c r="B6" s="325">
        <f t="shared" ref="B6:G6" si="4">SUM(B7:B20)</f>
        <v>414151</v>
      </c>
      <c r="C6" s="325">
        <f t="shared" si="4"/>
        <v>458000</v>
      </c>
      <c r="D6" s="325">
        <f t="shared" si="4"/>
        <v>455091</v>
      </c>
      <c r="E6" s="326">
        <f t="shared" si="1"/>
        <v>0.993648471615721</v>
      </c>
      <c r="F6" s="326">
        <f t="shared" si="2"/>
        <v>0.0988528338697721</v>
      </c>
      <c r="G6" s="325">
        <f t="shared" si="4"/>
        <v>498000</v>
      </c>
      <c r="H6" s="327">
        <f t="shared" si="3"/>
        <v>0.0942866371780589</v>
      </c>
      <c r="I6" s="340"/>
    </row>
    <row r="7" ht="24.75" customHeight="1" spans="1:9">
      <c r="A7" s="329" t="s">
        <v>17</v>
      </c>
      <c r="B7" s="330">
        <v>137880</v>
      </c>
      <c r="C7" s="330">
        <v>154000</v>
      </c>
      <c r="D7" s="330">
        <v>146303</v>
      </c>
      <c r="E7" s="326">
        <f t="shared" si="1"/>
        <v>0.95001948051948</v>
      </c>
      <c r="F7" s="326">
        <f t="shared" si="2"/>
        <v>0.0610893530606324</v>
      </c>
      <c r="G7" s="330">
        <v>158000</v>
      </c>
      <c r="H7" s="327">
        <f t="shared" si="3"/>
        <v>0.079950513660007</v>
      </c>
      <c r="I7" s="315"/>
    </row>
    <row r="8" ht="24.75" customHeight="1" spans="1:9">
      <c r="A8" s="331" t="s">
        <v>18</v>
      </c>
      <c r="B8" s="330">
        <v>43504</v>
      </c>
      <c r="C8" s="330">
        <v>52000</v>
      </c>
      <c r="D8" s="330">
        <v>65459</v>
      </c>
      <c r="E8" s="326">
        <f t="shared" si="1"/>
        <v>1.25882692307692</v>
      </c>
      <c r="F8" s="326">
        <f t="shared" si="2"/>
        <v>0.504666237587348</v>
      </c>
      <c r="G8" s="330">
        <v>70000</v>
      </c>
      <c r="H8" s="327">
        <f t="shared" si="3"/>
        <v>0.0693716677614996</v>
      </c>
      <c r="I8" s="315"/>
    </row>
    <row r="9" ht="24.75" customHeight="1" spans="1:9">
      <c r="A9" s="331" t="s">
        <v>19</v>
      </c>
      <c r="B9" s="330">
        <v>11759</v>
      </c>
      <c r="C9" s="330">
        <v>15000</v>
      </c>
      <c r="D9" s="330">
        <v>12443</v>
      </c>
      <c r="E9" s="326">
        <f t="shared" si="1"/>
        <v>0.829533333333333</v>
      </c>
      <c r="F9" s="326">
        <f t="shared" si="2"/>
        <v>0.0581682115826176</v>
      </c>
      <c r="G9" s="330">
        <v>15000</v>
      </c>
      <c r="H9" s="327">
        <f t="shared" si="3"/>
        <v>0.205497066623805</v>
      </c>
      <c r="I9" s="315"/>
    </row>
    <row r="10" ht="24.75" customHeight="1" spans="1:9">
      <c r="A10" s="329" t="s">
        <v>20</v>
      </c>
      <c r="B10" s="330">
        <v>213</v>
      </c>
      <c r="C10" s="330">
        <v>200</v>
      </c>
      <c r="D10" s="330">
        <v>79</v>
      </c>
      <c r="E10" s="326">
        <f t="shared" si="1"/>
        <v>0.395</v>
      </c>
      <c r="F10" s="326">
        <f t="shared" si="2"/>
        <v>-0.629107981220657</v>
      </c>
      <c r="G10" s="330">
        <v>100</v>
      </c>
      <c r="H10" s="327">
        <f t="shared" si="3"/>
        <v>0.265822784810127</v>
      </c>
      <c r="I10" s="315"/>
    </row>
    <row r="11" ht="24.75" customHeight="1" spans="1:9">
      <c r="A11" s="329" t="s">
        <v>21</v>
      </c>
      <c r="B11" s="330">
        <v>59713</v>
      </c>
      <c r="C11" s="330">
        <v>62000</v>
      </c>
      <c r="D11" s="330">
        <v>66567</v>
      </c>
      <c r="E11" s="326">
        <f t="shared" si="1"/>
        <v>1.07366129032258</v>
      </c>
      <c r="F11" s="326">
        <f t="shared" si="2"/>
        <v>0.114782375697084</v>
      </c>
      <c r="G11" s="330">
        <v>68000</v>
      </c>
      <c r="H11" s="327">
        <f t="shared" si="3"/>
        <v>0.0215271831387925</v>
      </c>
      <c r="I11" s="315"/>
    </row>
    <row r="12" ht="24.75" customHeight="1" spans="1:9">
      <c r="A12" s="329" t="s">
        <v>22</v>
      </c>
      <c r="B12" s="330">
        <v>53395</v>
      </c>
      <c r="C12" s="330">
        <v>54000</v>
      </c>
      <c r="D12" s="330">
        <v>60713</v>
      </c>
      <c r="E12" s="326">
        <f t="shared" si="1"/>
        <v>1.12431481481481</v>
      </c>
      <c r="F12" s="326">
        <f t="shared" si="2"/>
        <v>0.137054031276337</v>
      </c>
      <c r="G12" s="330">
        <v>62000</v>
      </c>
      <c r="H12" s="327">
        <f t="shared" si="3"/>
        <v>0.0211980959596791</v>
      </c>
      <c r="I12" s="315"/>
    </row>
    <row r="13" ht="24.75" customHeight="1" spans="1:9">
      <c r="A13" s="329" t="s">
        <v>23</v>
      </c>
      <c r="B13" s="330">
        <v>18210</v>
      </c>
      <c r="C13" s="330">
        <v>22000</v>
      </c>
      <c r="D13" s="330">
        <v>21266</v>
      </c>
      <c r="E13" s="326">
        <f t="shared" si="1"/>
        <v>0.966636363636364</v>
      </c>
      <c r="F13" s="326">
        <f t="shared" si="2"/>
        <v>0.16781987918726</v>
      </c>
      <c r="G13" s="330">
        <v>24000</v>
      </c>
      <c r="H13" s="327">
        <f t="shared" si="3"/>
        <v>0.128562023887896</v>
      </c>
      <c r="I13" s="315"/>
    </row>
    <row r="14" ht="24.75" customHeight="1" spans="1:9">
      <c r="A14" s="329" t="s">
        <v>24</v>
      </c>
      <c r="B14" s="330">
        <v>7851</v>
      </c>
      <c r="C14" s="330">
        <v>8000</v>
      </c>
      <c r="D14" s="330">
        <v>8753</v>
      </c>
      <c r="E14" s="326">
        <f t="shared" si="1"/>
        <v>1.094125</v>
      </c>
      <c r="F14" s="326">
        <f t="shared" si="2"/>
        <v>0.11488982295249</v>
      </c>
      <c r="G14" s="330">
        <v>9000</v>
      </c>
      <c r="H14" s="327">
        <f t="shared" si="3"/>
        <v>0.0282188963783846</v>
      </c>
      <c r="I14" s="315"/>
    </row>
    <row r="15" ht="24.75" customHeight="1" spans="1:9">
      <c r="A15" s="329" t="s">
        <v>25</v>
      </c>
      <c r="B15" s="330">
        <v>27917</v>
      </c>
      <c r="C15" s="330">
        <v>34600</v>
      </c>
      <c r="D15" s="330">
        <v>29478</v>
      </c>
      <c r="E15" s="326">
        <f t="shared" si="1"/>
        <v>0.851965317919075</v>
      </c>
      <c r="F15" s="326">
        <f t="shared" si="2"/>
        <v>0.0559157502596984</v>
      </c>
      <c r="G15" s="330">
        <v>40000</v>
      </c>
      <c r="H15" s="327">
        <f t="shared" si="3"/>
        <v>0.356944161747744</v>
      </c>
      <c r="I15" s="315"/>
    </row>
    <row r="16" ht="24.75" customHeight="1" spans="1:9">
      <c r="A16" s="329" t="s">
        <v>26</v>
      </c>
      <c r="B16" s="330">
        <v>10870</v>
      </c>
      <c r="C16" s="330">
        <v>12000</v>
      </c>
      <c r="D16" s="330">
        <v>11125</v>
      </c>
      <c r="E16" s="326">
        <f t="shared" si="1"/>
        <v>0.927083333333333</v>
      </c>
      <c r="F16" s="326">
        <f t="shared" si="2"/>
        <v>0.0234590616375345</v>
      </c>
      <c r="G16" s="330">
        <v>12000</v>
      </c>
      <c r="H16" s="327">
        <f t="shared" si="3"/>
        <v>0.0786516853932584</v>
      </c>
      <c r="I16" s="315"/>
    </row>
    <row r="17" ht="24.75" customHeight="1" spans="1:9">
      <c r="A17" s="331" t="s">
        <v>27</v>
      </c>
      <c r="B17" s="330">
        <v>1788</v>
      </c>
      <c r="C17" s="330">
        <v>2000</v>
      </c>
      <c r="D17" s="330">
        <v>3058</v>
      </c>
      <c r="E17" s="326">
        <f t="shared" si="1"/>
        <v>1.529</v>
      </c>
      <c r="F17" s="326">
        <f t="shared" si="2"/>
        <v>0.710290827740492</v>
      </c>
      <c r="G17" s="330">
        <v>3100</v>
      </c>
      <c r="H17" s="327">
        <f t="shared" si="3"/>
        <v>0.013734466971877</v>
      </c>
      <c r="I17" s="315"/>
    </row>
    <row r="18" ht="24.75" customHeight="1" spans="1:9">
      <c r="A18" s="329" t="s">
        <v>28</v>
      </c>
      <c r="B18" s="330">
        <v>38954</v>
      </c>
      <c r="C18" s="330">
        <v>40000</v>
      </c>
      <c r="D18" s="330">
        <v>27764</v>
      </c>
      <c r="E18" s="326">
        <f t="shared" si="1"/>
        <v>0.6941</v>
      </c>
      <c r="F18" s="326">
        <f t="shared" si="2"/>
        <v>-0.287261898649689</v>
      </c>
      <c r="G18" s="330">
        <v>34600</v>
      </c>
      <c r="H18" s="327">
        <f t="shared" si="3"/>
        <v>0.246218124189598</v>
      </c>
      <c r="I18" s="315"/>
    </row>
    <row r="19" customFormat="1" ht="24.75" customHeight="1" spans="1:9">
      <c r="A19" s="329" t="s">
        <v>29</v>
      </c>
      <c r="B19" s="330">
        <v>2092</v>
      </c>
      <c r="C19" s="330">
        <v>2200</v>
      </c>
      <c r="D19" s="330">
        <v>2021</v>
      </c>
      <c r="E19" s="326">
        <f t="shared" si="1"/>
        <v>0.918636363636364</v>
      </c>
      <c r="F19" s="326">
        <f t="shared" si="2"/>
        <v>-0.0339388145315488</v>
      </c>
      <c r="G19" s="330">
        <v>2200</v>
      </c>
      <c r="H19" s="327">
        <f t="shared" si="3"/>
        <v>0.0885700148441366</v>
      </c>
      <c r="I19" s="315"/>
    </row>
    <row r="20" customFormat="1" ht="24.75" customHeight="1" spans="1:9">
      <c r="A20" s="329" t="s">
        <v>30</v>
      </c>
      <c r="B20" s="330">
        <v>5</v>
      </c>
      <c r="C20" s="330"/>
      <c r="D20" s="330">
        <v>62</v>
      </c>
      <c r="E20" s="326"/>
      <c r="F20" s="326"/>
      <c r="G20" s="330"/>
      <c r="H20" s="327"/>
      <c r="I20" s="315"/>
    </row>
    <row r="21" s="313" customFormat="1" ht="24.75" customHeight="1" spans="1:9">
      <c r="A21" s="328" t="s">
        <v>31</v>
      </c>
      <c r="B21" s="325">
        <f t="shared" ref="B21:G21" si="5">SUM(B22:B26)</f>
        <v>207446</v>
      </c>
      <c r="C21" s="325">
        <f t="shared" si="5"/>
        <v>176000</v>
      </c>
      <c r="D21" s="325">
        <f t="shared" si="5"/>
        <v>183055</v>
      </c>
      <c r="E21" s="326">
        <f t="shared" ref="E21:E25" si="6">D21/C21</f>
        <v>1.04008522727273</v>
      </c>
      <c r="F21" s="326">
        <f t="shared" ref="F21:F26" si="7">(D21-B21)/B21</f>
        <v>-0.117577586456234</v>
      </c>
      <c r="G21" s="325">
        <f t="shared" si="5"/>
        <v>153000</v>
      </c>
      <c r="H21" s="327">
        <f t="shared" ref="H21:H25" si="8">(G21-D21)/D21</f>
        <v>-0.164185627270492</v>
      </c>
      <c r="I21" s="341"/>
    </row>
    <row r="22" ht="24.75" customHeight="1" spans="1:9">
      <c r="A22" s="329" t="s">
        <v>32</v>
      </c>
      <c r="B22" s="330">
        <v>53190</v>
      </c>
      <c r="C22" s="330">
        <v>50000</v>
      </c>
      <c r="D22" s="330">
        <v>55300</v>
      </c>
      <c r="E22" s="326">
        <f t="shared" si="6"/>
        <v>1.106</v>
      </c>
      <c r="F22" s="326">
        <f t="shared" si="7"/>
        <v>0.0396691107351006</v>
      </c>
      <c r="G22" s="330">
        <v>56000</v>
      </c>
      <c r="H22" s="327">
        <f t="shared" si="8"/>
        <v>0.0126582278481013</v>
      </c>
      <c r="I22" s="315"/>
    </row>
    <row r="23" ht="24.75" customHeight="1" spans="1:9">
      <c r="A23" s="329" t="s">
        <v>33</v>
      </c>
      <c r="B23" s="330">
        <v>5071</v>
      </c>
      <c r="C23" s="330">
        <v>5000</v>
      </c>
      <c r="D23" s="330">
        <v>6998</v>
      </c>
      <c r="E23" s="326">
        <f t="shared" si="6"/>
        <v>1.3996</v>
      </c>
      <c r="F23" s="326">
        <f t="shared" si="7"/>
        <v>0.380003943995267</v>
      </c>
      <c r="G23" s="330">
        <v>7000</v>
      </c>
      <c r="H23" s="327">
        <f t="shared" si="8"/>
        <v>0.000285795941697628</v>
      </c>
      <c r="I23" s="315"/>
    </row>
    <row r="24" ht="24.75" customHeight="1" spans="1:9">
      <c r="A24" s="329" t="s">
        <v>34</v>
      </c>
      <c r="B24" s="330">
        <v>8272</v>
      </c>
      <c r="C24" s="330">
        <v>8000</v>
      </c>
      <c r="D24" s="330">
        <v>9678</v>
      </c>
      <c r="E24" s="326">
        <f t="shared" si="6"/>
        <v>1.20975</v>
      </c>
      <c r="F24" s="326">
        <f t="shared" si="7"/>
        <v>0.169970986460348</v>
      </c>
      <c r="G24" s="330">
        <v>10000</v>
      </c>
      <c r="H24" s="327">
        <f t="shared" si="8"/>
        <v>0.0332713370531101</v>
      </c>
      <c r="I24" s="315"/>
    </row>
    <row r="25" ht="24.75" customHeight="1" spans="1:9">
      <c r="A25" s="329" t="s">
        <v>35</v>
      </c>
      <c r="B25" s="330">
        <v>140902</v>
      </c>
      <c r="C25" s="330">
        <v>113000</v>
      </c>
      <c r="D25" s="330">
        <v>111076</v>
      </c>
      <c r="E25" s="326">
        <f t="shared" si="6"/>
        <v>0.982973451327434</v>
      </c>
      <c r="F25" s="326">
        <f t="shared" si="7"/>
        <v>-0.211679039332302</v>
      </c>
      <c r="G25" s="330">
        <v>80000</v>
      </c>
      <c r="H25" s="327">
        <f t="shared" si="8"/>
        <v>-0.279772408080954</v>
      </c>
      <c r="I25" s="315"/>
    </row>
    <row r="26" ht="24.75" customHeight="1" spans="1:9">
      <c r="A26" s="332" t="s">
        <v>36</v>
      </c>
      <c r="B26" s="333">
        <v>11</v>
      </c>
      <c r="C26" s="333"/>
      <c r="D26" s="333">
        <v>3</v>
      </c>
      <c r="E26" s="334"/>
      <c r="F26" s="334">
        <f t="shared" si="7"/>
        <v>-0.727272727272727</v>
      </c>
      <c r="G26" s="333"/>
      <c r="H26" s="335"/>
      <c r="I26" s="315"/>
    </row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A2:H2"/>
  </mergeCells>
  <printOptions horizontalCentered="1"/>
  <pageMargins left="0.393055555555556" right="0.393055555555556" top="0.393055555555556" bottom="0.393055555555556" header="0.590277777777778" footer="0.239583333333333"/>
  <pageSetup paperSize="9" scale="77" orientation="landscape" horizont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0"/>
  <sheetViews>
    <sheetView workbookViewId="0">
      <selection activeCell="E24" sqref="E24"/>
    </sheetView>
  </sheetViews>
  <sheetFormatPr defaultColWidth="9" defaultRowHeight="14.25"/>
  <cols>
    <col min="1" max="1" width="32.875" style="273" customWidth="1"/>
    <col min="2" max="4" width="14.7583333333333" style="273" customWidth="1"/>
    <col min="5" max="5" width="14.7583333333333" style="274" customWidth="1"/>
    <col min="6" max="6" width="14.7583333333333" style="273" customWidth="1"/>
    <col min="7" max="7" width="16.5" style="273" customWidth="1"/>
    <col min="8" max="8" width="14.7583333333333" style="273" customWidth="1"/>
    <col min="9" max="9" width="16.5" style="275" customWidth="1"/>
    <col min="10" max="16371" width="9" style="273"/>
  </cols>
  <sheetData>
    <row r="1" ht="20.25" spans="1:1">
      <c r="A1" s="276" t="s">
        <v>70</v>
      </c>
    </row>
    <row r="2" ht="36.75" customHeight="1" spans="1:9">
      <c r="A2" s="277" t="s">
        <v>71</v>
      </c>
      <c r="B2" s="277"/>
      <c r="C2" s="277"/>
      <c r="D2" s="277"/>
      <c r="E2" s="278"/>
      <c r="F2" s="277"/>
      <c r="G2" s="277"/>
      <c r="H2" s="277"/>
      <c r="I2" s="304"/>
    </row>
    <row r="3" ht="24" customHeight="1" spans="1:9">
      <c r="A3" s="279"/>
      <c r="B3" s="280"/>
      <c r="C3" s="280"/>
      <c r="D3" s="280"/>
      <c r="E3" s="281"/>
      <c r="F3" s="281"/>
      <c r="G3" s="282"/>
      <c r="H3" s="283" t="s">
        <v>6</v>
      </c>
      <c r="I3" s="305"/>
    </row>
    <row r="4" ht="36" customHeight="1" spans="1:9">
      <c r="A4" s="284" t="s">
        <v>39</v>
      </c>
      <c r="B4" s="285" t="s">
        <v>8</v>
      </c>
      <c r="C4" s="286" t="s">
        <v>9</v>
      </c>
      <c r="D4" s="287" t="s">
        <v>40</v>
      </c>
      <c r="E4" s="288" t="s">
        <v>10</v>
      </c>
      <c r="F4" s="289" t="s">
        <v>41</v>
      </c>
      <c r="G4" s="290" t="s">
        <v>12</v>
      </c>
      <c r="H4" s="286" t="s">
        <v>13</v>
      </c>
      <c r="I4" s="306" t="s">
        <v>14</v>
      </c>
    </row>
    <row r="5" ht="24.95" customHeight="1" spans="1:9">
      <c r="A5" s="291" t="s">
        <v>42</v>
      </c>
      <c r="B5" s="292">
        <f>SUM(B6:B29)</f>
        <v>1127782.485108</v>
      </c>
      <c r="C5" s="292">
        <f t="shared" ref="C5:H5" si="0">SUM(C6:C29)</f>
        <v>819253.848606</v>
      </c>
      <c r="D5" s="292">
        <f t="shared" si="0"/>
        <v>1111936</v>
      </c>
      <c r="E5" s="292">
        <f t="shared" si="0"/>
        <v>1071784</v>
      </c>
      <c r="F5" s="40">
        <f t="shared" ref="F5:F19" si="1">E5/D5</f>
        <v>0.963890008058018</v>
      </c>
      <c r="G5" s="40">
        <f t="shared" ref="G5:G20" si="2">(E5-B5)/B5</f>
        <v>-0.0496536219062113</v>
      </c>
      <c r="H5" s="292">
        <f t="shared" si="0"/>
        <v>846356</v>
      </c>
      <c r="I5" s="307">
        <f t="shared" ref="I5:I19" si="3">(H5-E5)/E5</f>
        <v>-0.21032969329641</v>
      </c>
    </row>
    <row r="6" ht="24.95" customHeight="1" spans="1:9">
      <c r="A6" s="293" t="s">
        <v>43</v>
      </c>
      <c r="B6" s="294">
        <v>70013.3397879999</v>
      </c>
      <c r="C6" s="295">
        <v>92807.365247</v>
      </c>
      <c r="D6" s="294">
        <v>72223</v>
      </c>
      <c r="E6" s="294">
        <v>71814</v>
      </c>
      <c r="F6" s="296">
        <f t="shared" si="1"/>
        <v>0.994336984063249</v>
      </c>
      <c r="G6" s="43">
        <f t="shared" si="2"/>
        <v>0.0257188161206492</v>
      </c>
      <c r="H6" s="295">
        <v>90602</v>
      </c>
      <c r="I6" s="308">
        <f t="shared" si="3"/>
        <v>0.261620296878046</v>
      </c>
    </row>
    <row r="7" ht="24.95" customHeight="1" spans="1:9">
      <c r="A7" s="293" t="s">
        <v>44</v>
      </c>
      <c r="B7" s="294">
        <v>727.972098</v>
      </c>
      <c r="C7" s="295">
        <v>436.769018</v>
      </c>
      <c r="D7" s="294">
        <v>984</v>
      </c>
      <c r="E7" s="294">
        <v>984</v>
      </c>
      <c r="F7" s="296">
        <f t="shared" si="1"/>
        <v>1</v>
      </c>
      <c r="G7" s="43">
        <f t="shared" si="2"/>
        <v>0.351700158156336</v>
      </c>
      <c r="H7" s="295">
        <v>694</v>
      </c>
      <c r="I7" s="308">
        <f t="shared" si="3"/>
        <v>-0.294715447154472</v>
      </c>
    </row>
    <row r="8" ht="24.95" customHeight="1" spans="1:9">
      <c r="A8" s="293" t="s">
        <v>45</v>
      </c>
      <c r="B8" s="294">
        <v>45846.046174</v>
      </c>
      <c r="C8" s="295">
        <v>44318.748992</v>
      </c>
      <c r="D8" s="294">
        <v>54482</v>
      </c>
      <c r="E8" s="294">
        <v>51813</v>
      </c>
      <c r="F8" s="296">
        <f t="shared" si="1"/>
        <v>0.951011343195918</v>
      </c>
      <c r="G8" s="43">
        <f t="shared" si="2"/>
        <v>0.130151983081672</v>
      </c>
      <c r="H8" s="295">
        <v>51444</v>
      </c>
      <c r="I8" s="308">
        <f t="shared" si="3"/>
        <v>-0.00712176480805975</v>
      </c>
    </row>
    <row r="9" ht="24.95" customHeight="1" spans="1:9">
      <c r="A9" s="293" t="s">
        <v>46</v>
      </c>
      <c r="B9" s="294">
        <v>144040.933382</v>
      </c>
      <c r="C9" s="295">
        <v>142178</v>
      </c>
      <c r="D9" s="294">
        <v>148840</v>
      </c>
      <c r="E9" s="294">
        <v>144765</v>
      </c>
      <c r="F9" s="296">
        <f t="shared" si="1"/>
        <v>0.972621607094867</v>
      </c>
      <c r="G9" s="43">
        <f t="shared" si="2"/>
        <v>0.00502681148337028</v>
      </c>
      <c r="H9" s="295">
        <v>136176</v>
      </c>
      <c r="I9" s="308">
        <f t="shared" si="3"/>
        <v>-0.0593306393119884</v>
      </c>
    </row>
    <row r="10" ht="24.95" customHeight="1" spans="1:9">
      <c r="A10" s="293" t="s">
        <v>47</v>
      </c>
      <c r="B10" s="294">
        <v>10435.931372</v>
      </c>
      <c r="C10" s="295">
        <v>5465.949103</v>
      </c>
      <c r="D10" s="294">
        <v>1835</v>
      </c>
      <c r="E10" s="294">
        <v>1392</v>
      </c>
      <c r="F10" s="296">
        <f t="shared" si="1"/>
        <v>0.75858310626703</v>
      </c>
      <c r="G10" s="43">
        <f t="shared" si="2"/>
        <v>-0.866614684364944</v>
      </c>
      <c r="H10" s="295">
        <v>2207</v>
      </c>
      <c r="I10" s="308">
        <f t="shared" si="3"/>
        <v>0.585488505747126</v>
      </c>
    </row>
    <row r="11" ht="24.95" customHeight="1" spans="1:9">
      <c r="A11" s="293" t="s">
        <v>48</v>
      </c>
      <c r="B11" s="294">
        <v>5208.163541</v>
      </c>
      <c r="C11" s="295">
        <v>3560.71187</v>
      </c>
      <c r="D11" s="294">
        <v>6657</v>
      </c>
      <c r="E11" s="294">
        <v>6479</v>
      </c>
      <c r="F11" s="296">
        <f t="shared" si="1"/>
        <v>0.973261228781733</v>
      </c>
      <c r="G11" s="43">
        <f t="shared" si="2"/>
        <v>0.244008554838121</v>
      </c>
      <c r="H11" s="295">
        <v>3869</v>
      </c>
      <c r="I11" s="308">
        <f t="shared" si="3"/>
        <v>-0.40283994443587</v>
      </c>
    </row>
    <row r="12" ht="24.95" customHeight="1" spans="1:9">
      <c r="A12" s="293" t="s">
        <v>49</v>
      </c>
      <c r="B12" s="294">
        <v>138308.220781</v>
      </c>
      <c r="C12" s="295">
        <v>125730.386841</v>
      </c>
      <c r="D12" s="294">
        <f>131104-13685</f>
        <v>117419</v>
      </c>
      <c r="E12" s="294">
        <f>114470-12</f>
        <v>114458</v>
      </c>
      <c r="F12" s="296">
        <f t="shared" si="1"/>
        <v>0.974782616101312</v>
      </c>
      <c r="G12" s="43">
        <f t="shared" si="2"/>
        <v>-0.172442539180407</v>
      </c>
      <c r="H12" s="295">
        <f>147732-18140</f>
        <v>129592</v>
      </c>
      <c r="I12" s="308">
        <f t="shared" si="3"/>
        <v>0.132223173565849</v>
      </c>
    </row>
    <row r="13" ht="24.95" customHeight="1" spans="1:9">
      <c r="A13" s="293" t="s">
        <v>50</v>
      </c>
      <c r="B13" s="294">
        <v>58656.088507</v>
      </c>
      <c r="C13" s="295">
        <v>45912.281927</v>
      </c>
      <c r="D13" s="294">
        <v>69958</v>
      </c>
      <c r="E13" s="294">
        <v>68440</v>
      </c>
      <c r="F13" s="296">
        <f t="shared" si="1"/>
        <v>0.97830126647417</v>
      </c>
      <c r="G13" s="43">
        <f t="shared" si="2"/>
        <v>0.166801294495326</v>
      </c>
      <c r="H13" s="295">
        <v>57729</v>
      </c>
      <c r="I13" s="308">
        <f t="shared" si="3"/>
        <v>-0.156502045587376</v>
      </c>
    </row>
    <row r="14" ht="24.95" customHeight="1" spans="1:9">
      <c r="A14" s="297" t="s">
        <v>51</v>
      </c>
      <c r="B14" s="298">
        <v>3798.057</v>
      </c>
      <c r="C14" s="295">
        <v>34932.268228</v>
      </c>
      <c r="D14" s="298">
        <v>42360</v>
      </c>
      <c r="E14" s="298">
        <v>38945</v>
      </c>
      <c r="F14" s="296">
        <f t="shared" si="1"/>
        <v>0.91938149197356</v>
      </c>
      <c r="G14" s="43">
        <f t="shared" si="2"/>
        <v>9.25392720541056</v>
      </c>
      <c r="H14" s="295">
        <v>6062</v>
      </c>
      <c r="I14" s="308">
        <f t="shared" si="3"/>
        <v>-0.844344588522275</v>
      </c>
    </row>
    <row r="15" ht="24.95" customHeight="1" spans="1:9">
      <c r="A15" s="297" t="s">
        <v>52</v>
      </c>
      <c r="B15" s="298">
        <v>451595.550612</v>
      </c>
      <c r="C15" s="295">
        <v>122535.386089</v>
      </c>
      <c r="D15" s="298">
        <v>327052</v>
      </c>
      <c r="E15" s="298">
        <v>321122</v>
      </c>
      <c r="F15" s="296">
        <f t="shared" si="1"/>
        <v>0.981868326749263</v>
      </c>
      <c r="G15" s="43">
        <f t="shared" si="2"/>
        <v>-0.288916820449588</v>
      </c>
      <c r="H15" s="295">
        <f>117696+18140</f>
        <v>135836</v>
      </c>
      <c r="I15" s="308">
        <f t="shared" si="3"/>
        <v>-0.576995658970734</v>
      </c>
    </row>
    <row r="16" ht="24.95" customHeight="1" spans="1:9">
      <c r="A16" s="293" t="s">
        <v>53</v>
      </c>
      <c r="B16" s="299">
        <v>33282.238257</v>
      </c>
      <c r="C16" s="295">
        <v>23374.85225</v>
      </c>
      <c r="D16" s="300">
        <f>29943+13685</f>
        <v>43628</v>
      </c>
      <c r="E16" s="300">
        <v>32549</v>
      </c>
      <c r="F16" s="296">
        <f t="shared" si="1"/>
        <v>0.746057577702393</v>
      </c>
      <c r="G16" s="43">
        <f t="shared" si="2"/>
        <v>-0.0220309178528815</v>
      </c>
      <c r="H16" s="295">
        <v>48471</v>
      </c>
      <c r="I16" s="308">
        <f t="shared" si="3"/>
        <v>0.4891701741989</v>
      </c>
    </row>
    <row r="17" ht="24.95" customHeight="1" spans="1:9">
      <c r="A17" s="293" t="s">
        <v>54</v>
      </c>
      <c r="B17" s="299">
        <v>25323.958622</v>
      </c>
      <c r="C17" s="295">
        <v>27035.18259</v>
      </c>
      <c r="D17" s="300">
        <v>27639</v>
      </c>
      <c r="E17" s="300">
        <v>23305</v>
      </c>
      <c r="F17" s="296">
        <f t="shared" si="1"/>
        <v>0.843192590180542</v>
      </c>
      <c r="G17" s="43">
        <f t="shared" si="2"/>
        <v>-0.0797252377535494</v>
      </c>
      <c r="H17" s="295">
        <v>20185</v>
      </c>
      <c r="I17" s="308">
        <f t="shared" si="3"/>
        <v>-0.133876850461274</v>
      </c>
    </row>
    <row r="18" ht="24.95" customHeight="1" spans="1:9">
      <c r="A18" s="293" t="s">
        <v>55</v>
      </c>
      <c r="B18" s="299">
        <v>1978.780855</v>
      </c>
      <c r="C18" s="295">
        <v>2020.150654</v>
      </c>
      <c r="D18" s="300">
        <v>58274</v>
      </c>
      <c r="E18" s="300">
        <v>56070</v>
      </c>
      <c r="F18" s="296">
        <f t="shared" si="1"/>
        <v>0.962178673164705</v>
      </c>
      <c r="G18" s="43">
        <f t="shared" si="2"/>
        <v>27.3356289092457</v>
      </c>
      <c r="H18" s="295">
        <v>4636</v>
      </c>
      <c r="I18" s="308">
        <f t="shared" si="3"/>
        <v>-0.917317638665953</v>
      </c>
    </row>
    <row r="19" ht="24.95" customHeight="1" spans="1:9">
      <c r="A19" s="293" t="s">
        <v>56</v>
      </c>
      <c r="B19" s="299">
        <v>242.982749</v>
      </c>
      <c r="C19" s="295">
        <v>228.233188</v>
      </c>
      <c r="D19" s="300">
        <v>302</v>
      </c>
      <c r="E19" s="300">
        <v>302</v>
      </c>
      <c r="F19" s="296">
        <f t="shared" si="1"/>
        <v>1</v>
      </c>
      <c r="G19" s="43">
        <f t="shared" si="2"/>
        <v>0.242886588627738</v>
      </c>
      <c r="H19" s="295">
        <v>225</v>
      </c>
      <c r="I19" s="308">
        <f t="shared" si="3"/>
        <v>-0.254966887417219</v>
      </c>
    </row>
    <row r="20" ht="24.95" customHeight="1" spans="1:9">
      <c r="A20" s="301" t="s">
        <v>57</v>
      </c>
      <c r="B20" s="299">
        <v>2421</v>
      </c>
      <c r="C20" s="295"/>
      <c r="D20" s="299"/>
      <c r="E20" s="299"/>
      <c r="F20" s="296"/>
      <c r="G20" s="43">
        <f t="shared" si="2"/>
        <v>-1</v>
      </c>
      <c r="H20" s="295"/>
      <c r="I20" s="308"/>
    </row>
    <row r="21" ht="24.95" customHeight="1" spans="1:9">
      <c r="A21" s="301" t="s">
        <v>58</v>
      </c>
      <c r="B21" s="300">
        <v>49</v>
      </c>
      <c r="C21" s="295"/>
      <c r="D21" s="300"/>
      <c r="E21" s="300"/>
      <c r="F21" s="296"/>
      <c r="G21" s="43"/>
      <c r="H21" s="295"/>
      <c r="I21" s="308"/>
    </row>
    <row r="22" ht="24.95" customHeight="1" spans="1:9">
      <c r="A22" s="293" t="s">
        <v>59</v>
      </c>
      <c r="B22" s="299">
        <v>2984.998425</v>
      </c>
      <c r="C22" s="295">
        <v>3606.271227</v>
      </c>
      <c r="D22" s="299">
        <v>3838</v>
      </c>
      <c r="E22" s="299">
        <v>3838</v>
      </c>
      <c r="F22" s="296">
        <f t="shared" ref="F22:F25" si="4">E22/D22</f>
        <v>1</v>
      </c>
      <c r="G22" s="43">
        <f t="shared" ref="G22:G25" si="5">(E22-B22)/B22</f>
        <v>0.285762822471171</v>
      </c>
      <c r="H22" s="295">
        <v>4528</v>
      </c>
      <c r="I22" s="308">
        <f t="shared" ref="I22:I25" si="6">(H22-E22)/E22</f>
        <v>0.179781136008338</v>
      </c>
    </row>
    <row r="23" ht="24.95" customHeight="1" spans="1:9">
      <c r="A23" s="301" t="s">
        <v>60</v>
      </c>
      <c r="B23" s="299">
        <v>43466.274013</v>
      </c>
      <c r="C23" s="295">
        <v>42448.870091</v>
      </c>
      <c r="D23" s="299">
        <v>43629</v>
      </c>
      <c r="E23" s="299">
        <v>42862</v>
      </c>
      <c r="F23" s="296">
        <f t="shared" si="4"/>
        <v>0.982419950033235</v>
      </c>
      <c r="G23" s="43">
        <f t="shared" si="5"/>
        <v>-0.0139021350856822</v>
      </c>
      <c r="H23" s="295">
        <v>42260</v>
      </c>
      <c r="I23" s="308">
        <f t="shared" si="6"/>
        <v>-0.0140450748915123</v>
      </c>
    </row>
    <row r="24" ht="24.95" customHeight="1" spans="1:9">
      <c r="A24" s="293" t="s">
        <v>61</v>
      </c>
      <c r="B24" s="299">
        <v>1040.905</v>
      </c>
      <c r="C24" s="295">
        <v>892.13</v>
      </c>
      <c r="D24" s="299">
        <v>906</v>
      </c>
      <c r="E24" s="299">
        <v>906</v>
      </c>
      <c r="F24" s="296">
        <f t="shared" si="4"/>
        <v>1</v>
      </c>
      <c r="G24" s="43">
        <f t="shared" si="5"/>
        <v>-0.129603566127552</v>
      </c>
      <c r="H24" s="295">
        <v>1051</v>
      </c>
      <c r="I24" s="308">
        <f t="shared" si="6"/>
        <v>0.160044150110375</v>
      </c>
    </row>
    <row r="25" s="273" customFormat="1" ht="24.95" customHeight="1" spans="1:16379">
      <c r="A25" s="293" t="s">
        <v>62</v>
      </c>
      <c r="B25" s="299">
        <v>5732.689097</v>
      </c>
      <c r="C25" s="295">
        <v>4915.604411</v>
      </c>
      <c r="D25" s="299">
        <v>5376</v>
      </c>
      <c r="E25" s="299">
        <v>5206</v>
      </c>
      <c r="F25" s="296">
        <f t="shared" si="4"/>
        <v>0.968377976190476</v>
      </c>
      <c r="G25" s="43">
        <f t="shared" si="5"/>
        <v>-0.0918747010500926</v>
      </c>
      <c r="H25" s="295">
        <v>4067</v>
      </c>
      <c r="I25" s="308">
        <f t="shared" si="6"/>
        <v>-0.218786016135229</v>
      </c>
      <c r="XER25"/>
      <c r="XES25"/>
      <c r="XET25"/>
      <c r="XEU25"/>
      <c r="XEV25"/>
      <c r="XEW25"/>
      <c r="XEX25"/>
      <c r="XEY25"/>
    </row>
    <row r="26" ht="24.95" customHeight="1" spans="1:9">
      <c r="A26" s="293" t="s">
        <v>63</v>
      </c>
      <c r="B26" s="299"/>
      <c r="C26" s="295">
        <v>10000</v>
      </c>
      <c r="D26" s="299"/>
      <c r="E26" s="299">
        <v>0</v>
      </c>
      <c r="F26" s="296"/>
      <c r="G26" s="43"/>
      <c r="H26" s="295">
        <v>15000</v>
      </c>
      <c r="I26" s="308"/>
    </row>
    <row r="27" ht="24.95" customHeight="1" spans="1:9">
      <c r="A27" s="293" t="s">
        <v>64</v>
      </c>
      <c r="B27" s="299">
        <v>3203.349381</v>
      </c>
      <c r="C27" s="299">
        <v>111.97688</v>
      </c>
      <c r="D27" s="299">
        <v>119</v>
      </c>
      <c r="E27" s="299">
        <v>119</v>
      </c>
      <c r="F27" s="296">
        <f t="shared" ref="F27:F30" si="7">E27/D27</f>
        <v>1</v>
      </c>
      <c r="G27" s="43">
        <f t="shared" ref="G27:G30" si="8">(E27-B27)/B27</f>
        <v>-0.962851382772724</v>
      </c>
      <c r="H27" s="299">
        <v>1272</v>
      </c>
      <c r="I27" s="308">
        <f t="shared" ref="I27:I30" si="9">(H27-E27)/E27</f>
        <v>9.6890756302521</v>
      </c>
    </row>
    <row r="28" s="273" customFormat="1" ht="24.95" customHeight="1" spans="1:16384">
      <c r="A28" s="293" t="s">
        <v>65</v>
      </c>
      <c r="B28" s="299">
        <v>79009.07</v>
      </c>
      <c r="C28" s="299">
        <v>86142.71</v>
      </c>
      <c r="D28" s="299">
        <v>86179</v>
      </c>
      <c r="E28" s="299">
        <v>86179</v>
      </c>
      <c r="F28" s="296">
        <f t="shared" si="7"/>
        <v>1</v>
      </c>
      <c r="G28" s="43">
        <f t="shared" si="8"/>
        <v>0.0907481887838952</v>
      </c>
      <c r="H28" s="299">
        <v>90300</v>
      </c>
      <c r="I28" s="308">
        <f t="shared" si="9"/>
        <v>0.0478190742524281</v>
      </c>
      <c r="XER28"/>
      <c r="XES28"/>
      <c r="XET28"/>
      <c r="XEU28"/>
      <c r="XEV28"/>
      <c r="XEW28"/>
      <c r="XEX28"/>
      <c r="XEY28"/>
      <c r="XEZ28"/>
      <c r="XFA28"/>
      <c r="XFB28"/>
      <c r="XFC28"/>
      <c r="XFD28"/>
    </row>
    <row r="29" s="273" customFormat="1" ht="24.95" customHeight="1" spans="1:16384">
      <c r="A29" s="293" t="s">
        <v>66</v>
      </c>
      <c r="B29" s="299">
        <v>416.935454</v>
      </c>
      <c r="C29" s="299">
        <v>600</v>
      </c>
      <c r="D29" s="299">
        <v>236</v>
      </c>
      <c r="E29" s="299">
        <v>236</v>
      </c>
      <c r="F29" s="296">
        <f t="shared" si="7"/>
        <v>1</v>
      </c>
      <c r="G29" s="43">
        <f t="shared" si="8"/>
        <v>-0.43396514319936</v>
      </c>
      <c r="H29" s="299">
        <v>150</v>
      </c>
      <c r="I29" s="308">
        <f t="shared" si="9"/>
        <v>-0.364406779661017</v>
      </c>
      <c r="XER29"/>
      <c r="XES29"/>
      <c r="XET29"/>
      <c r="XEU29"/>
      <c r="XEV29"/>
      <c r="XEW29"/>
      <c r="XEX29"/>
      <c r="XEY29"/>
      <c r="XEZ29"/>
      <c r="XFA29"/>
      <c r="XFB29"/>
      <c r="XFC29"/>
      <c r="XFD29"/>
    </row>
    <row r="30" s="273" customFormat="1" ht="24.95" customHeight="1" spans="1:16384">
      <c r="A30" s="302" t="s">
        <v>67</v>
      </c>
      <c r="B30" s="303">
        <v>14925</v>
      </c>
      <c r="C30" s="303">
        <v>10000</v>
      </c>
      <c r="D30" s="303">
        <v>7770</v>
      </c>
      <c r="E30" s="303">
        <v>7770</v>
      </c>
      <c r="F30" s="161">
        <f t="shared" si="7"/>
        <v>1</v>
      </c>
      <c r="G30" s="161">
        <f t="shared" si="8"/>
        <v>-0.479396984924623</v>
      </c>
      <c r="H30" s="303">
        <v>6800</v>
      </c>
      <c r="I30" s="309">
        <f t="shared" si="9"/>
        <v>-0.124839124839125</v>
      </c>
      <c r="XER30"/>
      <c r="XES30"/>
      <c r="XET30"/>
      <c r="XEU30"/>
      <c r="XEV30"/>
      <c r="XEW30"/>
      <c r="XEX30"/>
      <c r="XEY30"/>
      <c r="XEZ30"/>
      <c r="XFA30"/>
      <c r="XFB30"/>
      <c r="XFC30"/>
      <c r="XFD30"/>
    </row>
  </sheetData>
  <mergeCells count="2">
    <mergeCell ref="A2:I2"/>
    <mergeCell ref="H3:I3"/>
  </mergeCells>
  <printOptions horizontalCentered="1"/>
  <pageMargins left="0.393055555555556" right="0.393055555555556" top="0.393055555555556" bottom="0.393055555555556" header="0.507638888888889" footer="0.507638888888889"/>
  <pageSetup paperSize="9" scale="6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337"/>
  <sheetViews>
    <sheetView workbookViewId="0">
      <pane xSplit="2" ySplit="4" topLeftCell="C5" activePane="bottomRight" state="frozen"/>
      <selection/>
      <selection pane="topRight"/>
      <selection pane="bottomLeft"/>
      <selection pane="bottomRight" activeCell="J9" sqref="J9"/>
    </sheetView>
  </sheetViews>
  <sheetFormatPr defaultColWidth="9" defaultRowHeight="18.95" customHeight="1"/>
  <cols>
    <col min="1" max="1" width="9" style="5"/>
    <col min="2" max="2" width="44.75" style="5" customWidth="1"/>
    <col min="3" max="4" width="14" style="5" customWidth="1"/>
    <col min="5" max="5" width="14" style="233" customWidth="1"/>
    <col min="6" max="6" width="14" style="5" customWidth="1"/>
    <col min="7" max="16377" width="9" style="5"/>
    <col min="16378" max="16379" width="9.125" style="5"/>
    <col min="16381" max="16384" width="9" style="5"/>
  </cols>
  <sheetData>
    <row r="1" s="5" customFormat="1" customHeight="1" spans="1:16380">
      <c r="A1" s="91" t="s">
        <v>72</v>
      </c>
      <c r="E1" s="233"/>
      <c r="XEZ1"/>
    </row>
    <row r="2" s="5" customFormat="1" ht="24" customHeight="1" spans="1:6">
      <c r="A2" s="234" t="s">
        <v>73</v>
      </c>
      <c r="B2" s="234"/>
      <c r="C2" s="234"/>
      <c r="D2" s="234"/>
      <c r="E2" s="234"/>
      <c r="F2" s="234"/>
    </row>
    <row r="3" s="5" customFormat="1" customHeight="1" spans="2:6">
      <c r="B3" s="201"/>
      <c r="C3" s="202"/>
      <c r="D3" s="202"/>
      <c r="E3" s="235"/>
      <c r="F3" s="205" t="s">
        <v>6</v>
      </c>
    </row>
    <row r="4" s="5" customFormat="1" ht="42" customHeight="1" spans="1:6">
      <c r="A4" s="236" t="s">
        <v>74</v>
      </c>
      <c r="B4" s="237" t="s">
        <v>75</v>
      </c>
      <c r="C4" s="237" t="s">
        <v>76</v>
      </c>
      <c r="D4" s="238" t="s">
        <v>77</v>
      </c>
      <c r="E4" s="239" t="s">
        <v>78</v>
      </c>
      <c r="F4" s="240" t="s">
        <v>79</v>
      </c>
    </row>
    <row r="5" customHeight="1" spans="1:6">
      <c r="A5" s="241" t="s">
        <v>80</v>
      </c>
      <c r="B5" s="242"/>
      <c r="C5" s="243">
        <f>SUM(C6,C254,C294,C313,C403,C455,C511,C567,C696,C779,C851,C874,C977,C1029,C1093,C1113,C1143,C1153,C1198,C1217,C1262,C1312,C1313,C1318,C1331)</f>
        <v>1071784</v>
      </c>
      <c r="D5" s="243">
        <f>SUM(D6,D254,D294,D313,D403,D455,D511,D567,D696,D779,D851,D874,D977,D1029,D1093,D1113,D1143,D1153,D1198,D1217,D1262,D1312,D1313,D1318,D1331)</f>
        <v>846356</v>
      </c>
      <c r="E5" s="244">
        <f>D5/C5</f>
        <v>0.78967030670359</v>
      </c>
      <c r="F5" s="245"/>
    </row>
    <row r="6" customHeight="1" spans="1:6">
      <c r="A6" s="246">
        <v>201</v>
      </c>
      <c r="B6" s="247" t="s">
        <v>81</v>
      </c>
      <c r="C6" s="248">
        <f>C7+C19+C28+C38+C49+C60+C71+C79+C88+C101+C110+C121+C133+C140+C148+C154+C161+C168+C175+C182+C189+C197+C203+C209+C216+C231+C238+C245+C251</f>
        <v>71814</v>
      </c>
      <c r="D6" s="248">
        <f>D7+D19+D28+D38+D49+D60+D71+D79+D88+D101+D110+D121+D133+D140+D148+D154+D161+D168+D175+D182+D189+D197+D203+D209+D216+D231+D238+D245+D251</f>
        <v>90600</v>
      </c>
      <c r="E6" s="249">
        <f t="shared" ref="E6:E71" si="0">D6/C6</f>
        <v>1.26159244715515</v>
      </c>
      <c r="F6" s="250"/>
    </row>
    <row r="7" customHeight="1" spans="1:6">
      <c r="A7" s="251">
        <v>20101</v>
      </c>
      <c r="B7" s="252" t="s">
        <v>82</v>
      </c>
      <c r="C7" s="253">
        <f>SUM(C8:C18)</f>
        <v>822</v>
      </c>
      <c r="D7" s="253">
        <f>SUM(D8:D18)</f>
        <v>914</v>
      </c>
      <c r="E7" s="254">
        <f t="shared" si="0"/>
        <v>1.11192214111922</v>
      </c>
      <c r="F7" s="255"/>
    </row>
    <row r="8" customHeight="1" spans="1:6">
      <c r="A8" s="256">
        <v>2010101</v>
      </c>
      <c r="B8" s="257" t="s">
        <v>83</v>
      </c>
      <c r="C8" s="258">
        <v>724</v>
      </c>
      <c r="D8" s="258">
        <f>VLOOKUP(A8,[1]Sheet2!$D$4:$F$304,3,FALSE)-6</f>
        <v>642</v>
      </c>
      <c r="E8" s="259">
        <f t="shared" si="0"/>
        <v>0.886740331491713</v>
      </c>
      <c r="F8" s="260"/>
    </row>
    <row r="9" customHeight="1" spans="1:6">
      <c r="A9" s="256">
        <v>2010102</v>
      </c>
      <c r="B9" s="257" t="s">
        <v>84</v>
      </c>
      <c r="C9" s="258">
        <v>53</v>
      </c>
      <c r="D9" s="258">
        <f>VLOOKUP(A9,[1]Sheet2!$D$4:$F$304,3,FALSE)</f>
        <v>4</v>
      </c>
      <c r="E9" s="259">
        <f t="shared" si="0"/>
        <v>0.0754716981132075</v>
      </c>
      <c r="F9" s="260"/>
    </row>
    <row r="10" customHeight="1" spans="1:6">
      <c r="A10" s="256">
        <v>2010103</v>
      </c>
      <c r="B10" s="257" t="s">
        <v>85</v>
      </c>
      <c r="C10" s="258">
        <v>1</v>
      </c>
      <c r="D10" s="258"/>
      <c r="E10" s="259"/>
      <c r="F10" s="260"/>
    </row>
    <row r="11" customHeight="1" spans="1:6">
      <c r="A11" s="256">
        <v>2010104</v>
      </c>
      <c r="B11" s="257" t="s">
        <v>86</v>
      </c>
      <c r="C11" s="258">
        <v>22</v>
      </c>
      <c r="D11" s="258">
        <f>VLOOKUP(A11,[1]Sheet2!$D$4:$F$304,3,FALSE)</f>
        <v>28</v>
      </c>
      <c r="E11" s="259">
        <f t="shared" si="0"/>
        <v>1.27272727272727</v>
      </c>
      <c r="F11" s="260"/>
    </row>
    <row r="12" customHeight="1" spans="1:6">
      <c r="A12" s="256">
        <v>2010105</v>
      </c>
      <c r="B12" s="257" t="s">
        <v>87</v>
      </c>
      <c r="C12" s="258"/>
      <c r="D12" s="258"/>
      <c r="E12" s="259"/>
      <c r="F12" s="260"/>
    </row>
    <row r="13" customHeight="1" spans="1:6">
      <c r="A13" s="256">
        <v>2010106</v>
      </c>
      <c r="B13" s="257" t="s">
        <v>88</v>
      </c>
      <c r="C13" s="258"/>
      <c r="D13" s="258"/>
      <c r="E13" s="259"/>
      <c r="F13" s="260"/>
    </row>
    <row r="14" customHeight="1" spans="1:6">
      <c r="A14" s="256">
        <v>2010107</v>
      </c>
      <c r="B14" s="257" t="s">
        <v>89</v>
      </c>
      <c r="C14" s="258"/>
      <c r="D14" s="258"/>
      <c r="E14" s="259"/>
      <c r="F14" s="260"/>
    </row>
    <row r="15" customHeight="1" spans="1:6">
      <c r="A15" s="256">
        <v>2010108</v>
      </c>
      <c r="B15" s="257" t="s">
        <v>90</v>
      </c>
      <c r="C15" s="258">
        <v>13</v>
      </c>
      <c r="D15" s="258">
        <f>VLOOKUP(A15,[1]Sheet2!$D$4:$F$304,3,FALSE)</f>
        <v>79</v>
      </c>
      <c r="E15" s="259">
        <f t="shared" si="0"/>
        <v>6.07692307692308</v>
      </c>
      <c r="F15" s="260"/>
    </row>
    <row r="16" customHeight="1" spans="1:6">
      <c r="A16" s="256">
        <v>2010109</v>
      </c>
      <c r="B16" s="257" t="s">
        <v>91</v>
      </c>
      <c r="C16" s="258"/>
      <c r="D16" s="258"/>
      <c r="E16" s="259"/>
      <c r="F16" s="260"/>
    </row>
    <row r="17" customHeight="1" spans="1:6">
      <c r="A17" s="256">
        <v>2010150</v>
      </c>
      <c r="B17" s="257" t="s">
        <v>92</v>
      </c>
      <c r="C17" s="258"/>
      <c r="D17" s="258"/>
      <c r="E17" s="259"/>
      <c r="F17" s="260"/>
    </row>
    <row r="18" customHeight="1" spans="1:6">
      <c r="A18" s="256">
        <v>2010199</v>
      </c>
      <c r="B18" s="257" t="s">
        <v>93</v>
      </c>
      <c r="C18" s="258">
        <v>9</v>
      </c>
      <c r="D18" s="258">
        <f>VLOOKUP(A18,[1]Sheet2!$D$4:$F$304,3,FALSE)</f>
        <v>161</v>
      </c>
      <c r="E18" s="259">
        <f t="shared" si="0"/>
        <v>17.8888888888889</v>
      </c>
      <c r="F18" s="260"/>
    </row>
    <row r="19" customHeight="1" spans="1:6">
      <c r="A19" s="251">
        <v>20102</v>
      </c>
      <c r="B19" s="252" t="s">
        <v>94</v>
      </c>
      <c r="C19" s="253">
        <f>SUM(C20:C27)</f>
        <v>655</v>
      </c>
      <c r="D19" s="253">
        <f>SUM(D20:D27)</f>
        <v>659</v>
      </c>
      <c r="E19" s="254">
        <f t="shared" si="0"/>
        <v>1.00610687022901</v>
      </c>
      <c r="F19" s="255"/>
    </row>
    <row r="20" customHeight="1" spans="1:6">
      <c r="A20" s="256">
        <v>2010201</v>
      </c>
      <c r="B20" s="257" t="s">
        <v>83</v>
      </c>
      <c r="C20" s="258">
        <v>612</v>
      </c>
      <c r="D20" s="258">
        <f>VLOOKUP(A20,[1]Sheet2!$D$4:$F$304,3,FALSE)</f>
        <v>590</v>
      </c>
      <c r="E20" s="259">
        <f t="shared" si="0"/>
        <v>0.964052287581699</v>
      </c>
      <c r="F20" s="260"/>
    </row>
    <row r="21" customHeight="1" spans="1:6">
      <c r="A21" s="256">
        <v>2010202</v>
      </c>
      <c r="B21" s="257" t="s">
        <v>84</v>
      </c>
      <c r="C21" s="258">
        <v>11</v>
      </c>
      <c r="D21" s="258">
        <f>VLOOKUP(A21,[1]Sheet2!$D$4:$F$304,3,FALSE)</f>
        <v>20</v>
      </c>
      <c r="E21" s="259">
        <f t="shared" si="0"/>
        <v>1.81818181818182</v>
      </c>
      <c r="F21" s="260"/>
    </row>
    <row r="22" customHeight="1" spans="1:6">
      <c r="A22" s="256">
        <v>2010203</v>
      </c>
      <c r="B22" s="257" t="s">
        <v>85</v>
      </c>
      <c r="C22" s="258"/>
      <c r="D22" s="258"/>
      <c r="E22" s="259"/>
      <c r="F22" s="260"/>
    </row>
    <row r="23" customHeight="1" spans="1:6">
      <c r="A23" s="256">
        <v>2010204</v>
      </c>
      <c r="B23" s="257" t="s">
        <v>95</v>
      </c>
      <c r="C23" s="258">
        <v>32</v>
      </c>
      <c r="D23" s="258">
        <f>VLOOKUP(A23,[1]Sheet2!$D$4:$F$304,3,FALSE)</f>
        <v>49</v>
      </c>
      <c r="E23" s="259">
        <f t="shared" si="0"/>
        <v>1.53125</v>
      </c>
      <c r="F23" s="260"/>
    </row>
    <row r="24" customHeight="1" spans="1:6">
      <c r="A24" s="256">
        <v>2010205</v>
      </c>
      <c r="B24" s="257" t="s">
        <v>96</v>
      </c>
      <c r="C24" s="258"/>
      <c r="D24" s="258"/>
      <c r="E24" s="259"/>
      <c r="F24" s="260"/>
    </row>
    <row r="25" customHeight="1" spans="1:6">
      <c r="A25" s="256">
        <v>2010206</v>
      </c>
      <c r="B25" s="257" t="s">
        <v>97</v>
      </c>
      <c r="C25" s="258"/>
      <c r="D25" s="258"/>
      <c r="E25" s="259"/>
      <c r="F25" s="260"/>
    </row>
    <row r="26" customHeight="1" spans="1:6">
      <c r="A26" s="256">
        <v>2010250</v>
      </c>
      <c r="B26" s="257" t="s">
        <v>92</v>
      </c>
      <c r="C26" s="258"/>
      <c r="D26" s="258"/>
      <c r="E26" s="259"/>
      <c r="F26" s="260"/>
    </row>
    <row r="27" customHeight="1" spans="1:6">
      <c r="A27" s="256">
        <v>2010299</v>
      </c>
      <c r="B27" s="257" t="s">
        <v>98</v>
      </c>
      <c r="C27" s="258"/>
      <c r="D27" s="258"/>
      <c r="E27" s="259"/>
      <c r="F27" s="260"/>
    </row>
    <row r="28" customHeight="1" spans="1:6">
      <c r="A28" s="251">
        <v>20103</v>
      </c>
      <c r="B28" s="252" t="s">
        <v>99</v>
      </c>
      <c r="C28" s="253">
        <f>SUM(C29:C37)</f>
        <v>32178</v>
      </c>
      <c r="D28" s="253">
        <f>SUM(D29:D37)</f>
        <v>29114</v>
      </c>
      <c r="E28" s="254">
        <f t="shared" si="0"/>
        <v>0.904779663123873</v>
      </c>
      <c r="F28" s="255"/>
    </row>
    <row r="29" customHeight="1" spans="1:6">
      <c r="A29" s="256">
        <v>2010301</v>
      </c>
      <c r="B29" s="257" t="s">
        <v>83</v>
      </c>
      <c r="C29" s="258">
        <v>24478</v>
      </c>
      <c r="D29" s="258">
        <f>VLOOKUP(A29,[1]Sheet2!$D$4:$F$304,3,FALSE)</f>
        <v>25317</v>
      </c>
      <c r="E29" s="259">
        <f t="shared" si="0"/>
        <v>1.03427567611733</v>
      </c>
      <c r="F29" s="260"/>
    </row>
    <row r="30" customHeight="1" spans="1:6">
      <c r="A30" s="256">
        <v>2010302</v>
      </c>
      <c r="B30" s="257" t="s">
        <v>84</v>
      </c>
      <c r="C30" s="258">
        <v>1589</v>
      </c>
      <c r="D30" s="258">
        <f>VLOOKUP(A30,[1]Sheet2!$D$4:$F$304,3,FALSE)</f>
        <v>1218</v>
      </c>
      <c r="E30" s="259">
        <f t="shared" si="0"/>
        <v>0.766519823788546</v>
      </c>
      <c r="F30" s="260"/>
    </row>
    <row r="31" customHeight="1" spans="1:6">
      <c r="A31" s="256">
        <v>2010303</v>
      </c>
      <c r="B31" s="257" t="s">
        <v>85</v>
      </c>
      <c r="C31" s="258"/>
      <c r="D31" s="258"/>
      <c r="E31" s="259"/>
      <c r="F31" s="260"/>
    </row>
    <row r="32" customHeight="1" spans="1:6">
      <c r="A32" s="256">
        <v>2010304</v>
      </c>
      <c r="B32" s="257" t="s">
        <v>100</v>
      </c>
      <c r="C32" s="258"/>
      <c r="D32" s="258"/>
      <c r="E32" s="259"/>
      <c r="F32" s="260"/>
    </row>
    <row r="33" customHeight="1" spans="1:6">
      <c r="A33" s="256">
        <v>2010305</v>
      </c>
      <c r="B33" s="257" t="s">
        <v>101</v>
      </c>
      <c r="C33" s="258"/>
      <c r="D33" s="258"/>
      <c r="E33" s="259"/>
      <c r="F33" s="260"/>
    </row>
    <row r="34" customHeight="1" spans="1:6">
      <c r="A34" s="256">
        <v>2010306</v>
      </c>
      <c r="B34" s="257" t="s">
        <v>102</v>
      </c>
      <c r="C34" s="258"/>
      <c r="D34" s="258"/>
      <c r="E34" s="259"/>
      <c r="F34" s="260"/>
    </row>
    <row r="35" customHeight="1" spans="1:6">
      <c r="A35" s="256">
        <v>2010309</v>
      </c>
      <c r="B35" s="257" t="s">
        <v>103</v>
      </c>
      <c r="C35" s="258"/>
      <c r="D35" s="258"/>
      <c r="E35" s="259"/>
      <c r="F35" s="260"/>
    </row>
    <row r="36" customHeight="1" spans="1:6">
      <c r="A36" s="256">
        <v>2010350</v>
      </c>
      <c r="B36" s="257" t="s">
        <v>92</v>
      </c>
      <c r="C36" s="258">
        <v>4600</v>
      </c>
      <c r="D36" s="258">
        <f>VLOOKUP(A36,[1]Sheet2!$D$4:$F$304,3,FALSE)</f>
        <v>1200</v>
      </c>
      <c r="E36" s="259">
        <f t="shared" si="0"/>
        <v>0.260869565217391</v>
      </c>
      <c r="F36" s="260"/>
    </row>
    <row r="37" customHeight="1" spans="1:6">
      <c r="A37" s="256">
        <v>2010399</v>
      </c>
      <c r="B37" s="257" t="s">
        <v>104</v>
      </c>
      <c r="C37" s="258">
        <v>1511</v>
      </c>
      <c r="D37" s="258">
        <f>VLOOKUP(A37,[1]Sheet2!$D$4:$F$304,3,FALSE)</f>
        <v>1379</v>
      </c>
      <c r="E37" s="259">
        <f t="shared" si="0"/>
        <v>0.912640635340834</v>
      </c>
      <c r="F37" s="260"/>
    </row>
    <row r="38" customHeight="1" spans="1:6">
      <c r="A38" s="251">
        <v>20104</v>
      </c>
      <c r="B38" s="252" t="s">
        <v>105</v>
      </c>
      <c r="C38" s="253">
        <f>SUM(C39:C48)</f>
        <v>1419</v>
      </c>
      <c r="D38" s="253">
        <f>SUM(D39:D48)</f>
        <v>1252</v>
      </c>
      <c r="E38" s="254">
        <f t="shared" si="0"/>
        <v>0.88231148696265</v>
      </c>
      <c r="F38" s="255"/>
    </row>
    <row r="39" customHeight="1" spans="1:6">
      <c r="A39" s="256">
        <v>2010401</v>
      </c>
      <c r="B39" s="257" t="s">
        <v>83</v>
      </c>
      <c r="C39" s="258">
        <v>699</v>
      </c>
      <c r="D39" s="258">
        <f>VLOOKUP(A39,[1]Sheet2!$D$4:$F$304,3,FALSE)</f>
        <v>658</v>
      </c>
      <c r="E39" s="259">
        <f t="shared" si="0"/>
        <v>0.941344778254649</v>
      </c>
      <c r="F39" s="260"/>
    </row>
    <row r="40" customHeight="1" spans="1:6">
      <c r="A40" s="256">
        <v>2010402</v>
      </c>
      <c r="B40" s="257" t="s">
        <v>84</v>
      </c>
      <c r="C40" s="258">
        <v>73</v>
      </c>
      <c r="D40" s="258"/>
      <c r="E40" s="259"/>
      <c r="F40" s="260"/>
    </row>
    <row r="41" customHeight="1" spans="1:6">
      <c r="A41" s="256">
        <v>2010403</v>
      </c>
      <c r="B41" s="257" t="s">
        <v>85</v>
      </c>
      <c r="C41" s="258"/>
      <c r="D41" s="258"/>
      <c r="E41" s="259"/>
      <c r="F41" s="260"/>
    </row>
    <row r="42" customHeight="1" spans="1:6">
      <c r="A42" s="256">
        <v>2010404</v>
      </c>
      <c r="B42" s="257" t="s">
        <v>106</v>
      </c>
      <c r="C42" s="258">
        <v>73</v>
      </c>
      <c r="D42" s="258">
        <f>VLOOKUP(A42,[1]Sheet2!$D$4:$F$304,3,FALSE)</f>
        <v>40</v>
      </c>
      <c r="E42" s="259">
        <f t="shared" si="0"/>
        <v>0.547945205479452</v>
      </c>
      <c r="F42" s="260"/>
    </row>
    <row r="43" customHeight="1" spans="1:6">
      <c r="A43" s="256">
        <v>2010405</v>
      </c>
      <c r="B43" s="257" t="s">
        <v>107</v>
      </c>
      <c r="C43" s="258"/>
      <c r="D43" s="258"/>
      <c r="E43" s="259"/>
      <c r="F43" s="260"/>
    </row>
    <row r="44" customHeight="1" spans="1:6">
      <c r="A44" s="256">
        <v>2010406</v>
      </c>
      <c r="B44" s="257" t="s">
        <v>108</v>
      </c>
      <c r="C44" s="258"/>
      <c r="D44" s="258"/>
      <c r="E44" s="259"/>
      <c r="F44" s="260"/>
    </row>
    <row r="45" customHeight="1" spans="1:6">
      <c r="A45" s="256">
        <v>2010407</v>
      </c>
      <c r="B45" s="257" t="s">
        <v>109</v>
      </c>
      <c r="C45" s="258"/>
      <c r="D45" s="258"/>
      <c r="E45" s="259"/>
      <c r="F45" s="260"/>
    </row>
    <row r="46" customHeight="1" spans="1:6">
      <c r="A46" s="256">
        <v>2010408</v>
      </c>
      <c r="B46" s="257" t="s">
        <v>110</v>
      </c>
      <c r="C46" s="258">
        <v>1</v>
      </c>
      <c r="D46" s="258">
        <f>VLOOKUP(A46,[1]Sheet2!$D$4:$F$304,3,FALSE)</f>
        <v>7</v>
      </c>
      <c r="E46" s="259">
        <f t="shared" si="0"/>
        <v>7</v>
      </c>
      <c r="F46" s="260"/>
    </row>
    <row r="47" customHeight="1" spans="1:6">
      <c r="A47" s="256">
        <v>2010450</v>
      </c>
      <c r="B47" s="257" t="s">
        <v>92</v>
      </c>
      <c r="C47" s="258">
        <v>199</v>
      </c>
      <c r="D47" s="258">
        <f>VLOOKUP(A47,[1]Sheet2!$D$4:$F$304,3,FALSE)</f>
        <v>203</v>
      </c>
      <c r="E47" s="259">
        <f t="shared" si="0"/>
        <v>1.02010050251256</v>
      </c>
      <c r="F47" s="260"/>
    </row>
    <row r="48" customHeight="1" spans="1:6">
      <c r="A48" s="256">
        <v>2010499</v>
      </c>
      <c r="B48" s="257" t="s">
        <v>111</v>
      </c>
      <c r="C48" s="258">
        <v>374</v>
      </c>
      <c r="D48" s="258">
        <f>VLOOKUP(A48,[1]Sheet2!$D$4:$F$304,3,FALSE)</f>
        <v>344</v>
      </c>
      <c r="E48" s="259">
        <f t="shared" si="0"/>
        <v>0.919786096256685</v>
      </c>
      <c r="F48" s="260"/>
    </row>
    <row r="49" customHeight="1" spans="1:6">
      <c r="A49" s="251">
        <v>20105</v>
      </c>
      <c r="B49" s="252" t="s">
        <v>112</v>
      </c>
      <c r="C49" s="253">
        <f>SUM(C50:C59)</f>
        <v>757</v>
      </c>
      <c r="D49" s="253">
        <f>SUM(D50:D59)</f>
        <v>750</v>
      </c>
      <c r="E49" s="254">
        <f t="shared" si="0"/>
        <v>0.990752972258917</v>
      </c>
      <c r="F49" s="255"/>
    </row>
    <row r="50" customHeight="1" spans="1:6">
      <c r="A50" s="256">
        <v>2010501</v>
      </c>
      <c r="B50" s="257" t="s">
        <v>83</v>
      </c>
      <c r="C50" s="258">
        <v>543</v>
      </c>
      <c r="D50" s="258">
        <f>VLOOKUP(A50,[1]Sheet2!$D$4:$F$304,3,FALSE)</f>
        <v>359</v>
      </c>
      <c r="E50" s="259">
        <f t="shared" si="0"/>
        <v>0.661141804788214</v>
      </c>
      <c r="F50" s="260"/>
    </row>
    <row r="51" customHeight="1" spans="1:6">
      <c r="A51" s="256">
        <v>2010502</v>
      </c>
      <c r="B51" s="257" t="s">
        <v>84</v>
      </c>
      <c r="C51" s="258">
        <v>142</v>
      </c>
      <c r="D51" s="258">
        <f>VLOOKUP(A51,[1]Sheet2!$D$4:$F$304,3,FALSE)</f>
        <v>144</v>
      </c>
      <c r="E51" s="259">
        <f t="shared" si="0"/>
        <v>1.01408450704225</v>
      </c>
      <c r="F51" s="260"/>
    </row>
    <row r="52" customHeight="1" spans="1:6">
      <c r="A52" s="256">
        <v>2010503</v>
      </c>
      <c r="B52" s="257" t="s">
        <v>85</v>
      </c>
      <c r="C52" s="258"/>
      <c r="D52" s="258"/>
      <c r="E52" s="259"/>
      <c r="F52" s="260"/>
    </row>
    <row r="53" customHeight="1" spans="1:6">
      <c r="A53" s="256">
        <v>2010504</v>
      </c>
      <c r="B53" s="257" t="s">
        <v>113</v>
      </c>
      <c r="C53" s="258"/>
      <c r="D53" s="258"/>
      <c r="E53" s="259"/>
      <c r="F53" s="260"/>
    </row>
    <row r="54" customHeight="1" spans="1:6">
      <c r="A54" s="256">
        <v>2010505</v>
      </c>
      <c r="B54" s="257" t="s">
        <v>114</v>
      </c>
      <c r="C54" s="258"/>
      <c r="D54" s="258"/>
      <c r="E54" s="259"/>
      <c r="F54" s="260"/>
    </row>
    <row r="55" customHeight="1" spans="1:6">
      <c r="A55" s="256">
        <v>2010506</v>
      </c>
      <c r="B55" s="257" t="s">
        <v>115</v>
      </c>
      <c r="C55" s="258">
        <v>1</v>
      </c>
      <c r="D55" s="258">
        <f>VLOOKUP(A55,[1]Sheet2!$D$4:$F$304,3,FALSE)</f>
        <v>2</v>
      </c>
      <c r="E55" s="259">
        <f t="shared" si="0"/>
        <v>2</v>
      </c>
      <c r="F55" s="260"/>
    </row>
    <row r="56" customHeight="1" spans="1:6">
      <c r="A56" s="256">
        <v>2010507</v>
      </c>
      <c r="B56" s="257" t="s">
        <v>116</v>
      </c>
      <c r="C56" s="258">
        <v>2</v>
      </c>
      <c r="D56" s="258">
        <f>VLOOKUP(A56,[1]Sheet2!$D$4:$F$304,3,FALSE)</f>
        <v>60</v>
      </c>
      <c r="E56" s="259">
        <f t="shared" si="0"/>
        <v>30</v>
      </c>
      <c r="F56" s="260"/>
    </row>
    <row r="57" customHeight="1" spans="1:6">
      <c r="A57" s="256">
        <v>2010508</v>
      </c>
      <c r="B57" s="257" t="s">
        <v>117</v>
      </c>
      <c r="C57" s="258">
        <v>63</v>
      </c>
      <c r="D57" s="258">
        <f>VLOOKUP(A57,[1]Sheet2!$D$4:$F$304,3,FALSE)</f>
        <v>183</v>
      </c>
      <c r="E57" s="259">
        <f t="shared" si="0"/>
        <v>2.9047619047619</v>
      </c>
      <c r="F57" s="260"/>
    </row>
    <row r="58" customHeight="1" spans="1:6">
      <c r="A58" s="256">
        <v>2010550</v>
      </c>
      <c r="B58" s="257" t="s">
        <v>92</v>
      </c>
      <c r="C58" s="258"/>
      <c r="D58" s="258"/>
      <c r="E58" s="259"/>
      <c r="F58" s="260"/>
    </row>
    <row r="59" customHeight="1" spans="1:6">
      <c r="A59" s="256">
        <v>2010599</v>
      </c>
      <c r="B59" s="257" t="s">
        <v>118</v>
      </c>
      <c r="C59" s="258">
        <v>6</v>
      </c>
      <c r="D59" s="258">
        <f>VLOOKUP(A59,[1]Sheet2!$D$4:$F$304,3,FALSE)</f>
        <v>2</v>
      </c>
      <c r="E59" s="259">
        <f t="shared" si="0"/>
        <v>0.333333333333333</v>
      </c>
      <c r="F59" s="260"/>
    </row>
    <row r="60" customHeight="1" spans="1:6">
      <c r="A60" s="251">
        <v>20106</v>
      </c>
      <c r="B60" s="252" t="s">
        <v>119</v>
      </c>
      <c r="C60" s="253">
        <f>SUM(C61:C70)</f>
        <v>2392</v>
      </c>
      <c r="D60" s="253">
        <f>SUM(D61:D70)</f>
        <v>19543</v>
      </c>
      <c r="E60" s="254">
        <f t="shared" si="0"/>
        <v>8.17015050167224</v>
      </c>
      <c r="F60" s="255"/>
    </row>
    <row r="61" customHeight="1" spans="1:6">
      <c r="A61" s="256">
        <v>2010601</v>
      </c>
      <c r="B61" s="257" t="s">
        <v>83</v>
      </c>
      <c r="C61" s="258">
        <v>812</v>
      </c>
      <c r="D61" s="258">
        <f>VLOOKUP(A61,[1]Sheet2!$D$4:$F$304,3,FALSE)</f>
        <v>17736</v>
      </c>
      <c r="E61" s="259">
        <f t="shared" si="0"/>
        <v>21.8423645320197</v>
      </c>
      <c r="F61" s="260"/>
    </row>
    <row r="62" customHeight="1" spans="1:6">
      <c r="A62" s="256">
        <v>2010602</v>
      </c>
      <c r="B62" s="257" t="s">
        <v>84</v>
      </c>
      <c r="C62" s="258">
        <v>808</v>
      </c>
      <c r="D62" s="258">
        <f>VLOOKUP(A62,[1]Sheet2!$D$4:$F$304,3,FALSE)</f>
        <v>1051</v>
      </c>
      <c r="E62" s="259">
        <f t="shared" si="0"/>
        <v>1.30074257425743</v>
      </c>
      <c r="F62" s="260"/>
    </row>
    <row r="63" customHeight="1" spans="1:6">
      <c r="A63" s="256">
        <v>2010603</v>
      </c>
      <c r="B63" s="257" t="s">
        <v>85</v>
      </c>
      <c r="C63" s="258"/>
      <c r="D63" s="258"/>
      <c r="E63" s="259"/>
      <c r="F63" s="260"/>
    </row>
    <row r="64" customHeight="1" spans="1:6">
      <c r="A64" s="256">
        <v>2010604</v>
      </c>
      <c r="B64" s="257" t="s">
        <v>120</v>
      </c>
      <c r="C64" s="258"/>
      <c r="D64" s="258"/>
      <c r="E64" s="259"/>
      <c r="F64" s="260"/>
    </row>
    <row r="65" customHeight="1" spans="1:6">
      <c r="A65" s="256">
        <v>2010605</v>
      </c>
      <c r="B65" s="257" t="s">
        <v>121</v>
      </c>
      <c r="C65" s="258"/>
      <c r="D65" s="258"/>
      <c r="E65" s="259"/>
      <c r="F65" s="260"/>
    </row>
    <row r="66" customHeight="1" spans="1:6">
      <c r="A66" s="256">
        <v>2010606</v>
      </c>
      <c r="B66" s="257" t="s">
        <v>122</v>
      </c>
      <c r="C66" s="258"/>
      <c r="D66" s="258"/>
      <c r="E66" s="259"/>
      <c r="F66" s="260"/>
    </row>
    <row r="67" customHeight="1" spans="1:6">
      <c r="A67" s="256">
        <v>2010607</v>
      </c>
      <c r="B67" s="257" t="s">
        <v>123</v>
      </c>
      <c r="C67" s="258"/>
      <c r="D67" s="258"/>
      <c r="E67" s="259"/>
      <c r="F67" s="260"/>
    </row>
    <row r="68" customHeight="1" spans="1:6">
      <c r="A68" s="256">
        <v>2010608</v>
      </c>
      <c r="B68" s="257" t="s">
        <v>124</v>
      </c>
      <c r="C68" s="258"/>
      <c r="D68" s="258"/>
      <c r="E68" s="259"/>
      <c r="F68" s="260"/>
    </row>
    <row r="69" customHeight="1" spans="1:6">
      <c r="A69" s="256">
        <v>2010650</v>
      </c>
      <c r="B69" s="257" t="s">
        <v>92</v>
      </c>
      <c r="C69" s="258">
        <v>766</v>
      </c>
      <c r="D69" s="258">
        <f>VLOOKUP(A69,[1]Sheet2!$D$4:$F$304,3,FALSE)</f>
        <v>746</v>
      </c>
      <c r="E69" s="259">
        <f t="shared" si="0"/>
        <v>0.973890339425587</v>
      </c>
      <c r="F69" s="260"/>
    </row>
    <row r="70" customHeight="1" spans="1:6">
      <c r="A70" s="256">
        <v>2010699</v>
      </c>
      <c r="B70" s="257" t="s">
        <v>125</v>
      </c>
      <c r="C70" s="258">
        <v>6</v>
      </c>
      <c r="D70" s="258">
        <f>VLOOKUP(A70,[1]Sheet2!$D$4:$F$304,3,FALSE)</f>
        <v>10</v>
      </c>
      <c r="E70" s="259">
        <f t="shared" si="0"/>
        <v>1.66666666666667</v>
      </c>
      <c r="F70" s="260"/>
    </row>
    <row r="71" customHeight="1" spans="1:6">
      <c r="A71" s="251">
        <v>20107</v>
      </c>
      <c r="B71" s="252" t="s">
        <v>126</v>
      </c>
      <c r="C71" s="253">
        <f>SUM(C72:C78)</f>
        <v>929</v>
      </c>
      <c r="D71" s="253">
        <f>SUM(D72:D78)</f>
        <v>400</v>
      </c>
      <c r="E71" s="254">
        <f t="shared" si="0"/>
        <v>0.430570505920344</v>
      </c>
      <c r="F71" s="255"/>
    </row>
    <row r="72" customHeight="1" spans="1:6">
      <c r="A72" s="256">
        <v>2010701</v>
      </c>
      <c r="B72" s="257" t="s">
        <v>83</v>
      </c>
      <c r="C72" s="258">
        <v>929</v>
      </c>
      <c r="D72" s="258"/>
      <c r="E72" s="259"/>
      <c r="F72" s="260"/>
    </row>
    <row r="73" customHeight="1" spans="1:6">
      <c r="A73" s="256">
        <v>2010702</v>
      </c>
      <c r="B73" s="257" t="s">
        <v>84</v>
      </c>
      <c r="C73" s="258"/>
      <c r="D73" s="258">
        <f>VLOOKUP(A73,[1]Sheet2!$D$4:$F$304,3,FALSE)</f>
        <v>400</v>
      </c>
      <c r="E73" s="259"/>
      <c r="F73" s="260"/>
    </row>
    <row r="74" customHeight="1" spans="1:6">
      <c r="A74" s="256">
        <v>2010703</v>
      </c>
      <c r="B74" s="257" t="s">
        <v>85</v>
      </c>
      <c r="C74" s="258"/>
      <c r="D74" s="258"/>
      <c r="E74" s="259"/>
      <c r="F74" s="260"/>
    </row>
    <row r="75" customHeight="1" spans="1:6">
      <c r="A75" s="256">
        <v>2010709</v>
      </c>
      <c r="B75" s="257" t="s">
        <v>123</v>
      </c>
      <c r="C75" s="258"/>
      <c r="D75" s="258"/>
      <c r="E75" s="259"/>
      <c r="F75" s="260"/>
    </row>
    <row r="76" customHeight="1" spans="1:6">
      <c r="A76" s="256">
        <v>2010710</v>
      </c>
      <c r="B76" s="257" t="s">
        <v>127</v>
      </c>
      <c r="C76" s="258"/>
      <c r="D76" s="258"/>
      <c r="E76" s="259"/>
      <c r="F76" s="260"/>
    </row>
    <row r="77" customHeight="1" spans="1:6">
      <c r="A77" s="256">
        <v>2010750</v>
      </c>
      <c r="B77" s="257" t="s">
        <v>92</v>
      </c>
      <c r="C77" s="258"/>
      <c r="D77" s="258"/>
      <c r="E77" s="259"/>
      <c r="F77" s="260"/>
    </row>
    <row r="78" customHeight="1" spans="1:6">
      <c r="A78" s="256">
        <v>2010799</v>
      </c>
      <c r="B78" s="257" t="s">
        <v>128</v>
      </c>
      <c r="C78" s="258"/>
      <c r="D78" s="258"/>
      <c r="E78" s="259"/>
      <c r="F78" s="260"/>
    </row>
    <row r="79" customHeight="1" spans="1:6">
      <c r="A79" s="251">
        <v>20108</v>
      </c>
      <c r="B79" s="252" t="s">
        <v>129</v>
      </c>
      <c r="C79" s="253">
        <f>SUM(C80:C87)</f>
        <v>629</v>
      </c>
      <c r="D79" s="253">
        <f>SUM(D80:D87)</f>
        <v>587</v>
      </c>
      <c r="E79" s="254">
        <f>D79/C79</f>
        <v>0.933227344992051</v>
      </c>
      <c r="F79" s="255"/>
    </row>
    <row r="80" customHeight="1" spans="1:6">
      <c r="A80" s="256">
        <v>2010801</v>
      </c>
      <c r="B80" s="257" t="s">
        <v>83</v>
      </c>
      <c r="C80" s="258">
        <v>611</v>
      </c>
      <c r="D80" s="258">
        <f>VLOOKUP(A80,[1]Sheet2!$D$4:$F$304,3,FALSE)</f>
        <v>542</v>
      </c>
      <c r="E80" s="259">
        <f>D80/C80</f>
        <v>0.887070376432079</v>
      </c>
      <c r="F80" s="260"/>
    </row>
    <row r="81" customHeight="1" spans="1:6">
      <c r="A81" s="256">
        <v>2010802</v>
      </c>
      <c r="B81" s="257" t="s">
        <v>84</v>
      </c>
      <c r="C81" s="258"/>
      <c r="D81" s="258"/>
      <c r="E81" s="259"/>
      <c r="F81" s="260"/>
    </row>
    <row r="82" customHeight="1" spans="1:6">
      <c r="A82" s="256">
        <v>2010803</v>
      </c>
      <c r="B82" s="257" t="s">
        <v>85</v>
      </c>
      <c r="C82" s="258"/>
      <c r="D82" s="258"/>
      <c r="E82" s="259"/>
      <c r="F82" s="260"/>
    </row>
    <row r="83" customHeight="1" spans="1:6">
      <c r="A83" s="256">
        <v>2010804</v>
      </c>
      <c r="B83" s="257" t="s">
        <v>130</v>
      </c>
      <c r="C83" s="258">
        <v>18</v>
      </c>
      <c r="D83" s="258">
        <f>VLOOKUP(A83,[1]Sheet2!$D$4:$F$304,3,FALSE)</f>
        <v>40</v>
      </c>
      <c r="E83" s="259">
        <f>D83/C83</f>
        <v>2.22222222222222</v>
      </c>
      <c r="F83" s="260"/>
    </row>
    <row r="84" customHeight="1" spans="1:6">
      <c r="A84" s="256">
        <v>2010805</v>
      </c>
      <c r="B84" s="257" t="s">
        <v>131</v>
      </c>
      <c r="C84" s="258"/>
      <c r="D84" s="258"/>
      <c r="E84" s="259"/>
      <c r="F84" s="260"/>
    </row>
    <row r="85" customHeight="1" spans="1:6">
      <c r="A85" s="256">
        <v>2010806</v>
      </c>
      <c r="B85" s="257" t="s">
        <v>123</v>
      </c>
      <c r="C85" s="258"/>
      <c r="D85" s="258">
        <f>VLOOKUP(A85,[1]Sheet2!$D$4:$F$304,3,FALSE)</f>
        <v>5</v>
      </c>
      <c r="E85" s="259"/>
      <c r="F85" s="260"/>
    </row>
    <row r="86" customHeight="1" spans="1:6">
      <c r="A86" s="256">
        <v>2010850</v>
      </c>
      <c r="B86" s="257" t="s">
        <v>92</v>
      </c>
      <c r="C86" s="258"/>
      <c r="D86" s="258"/>
      <c r="E86" s="259"/>
      <c r="F86" s="260"/>
    </row>
    <row r="87" customHeight="1" spans="1:6">
      <c r="A87" s="256">
        <v>2010899</v>
      </c>
      <c r="B87" s="257" t="s">
        <v>132</v>
      </c>
      <c r="C87" s="258"/>
      <c r="D87" s="258"/>
      <c r="E87" s="259"/>
      <c r="F87" s="260"/>
    </row>
    <row r="88" customHeight="1" spans="1:6">
      <c r="A88" s="251">
        <v>20109</v>
      </c>
      <c r="B88" s="252" t="s">
        <v>133</v>
      </c>
      <c r="C88" s="253">
        <f>SUM(C89:C100)</f>
        <v>0</v>
      </c>
      <c r="D88" s="253">
        <f>SUM(D89:D100)</f>
        <v>0</v>
      </c>
      <c r="E88" s="254"/>
      <c r="F88" s="255"/>
    </row>
    <row r="89" customHeight="1" spans="1:6">
      <c r="A89" s="256">
        <v>2010901</v>
      </c>
      <c r="B89" s="257" t="s">
        <v>83</v>
      </c>
      <c r="C89" s="258"/>
      <c r="D89" s="258"/>
      <c r="E89" s="259"/>
      <c r="F89" s="260"/>
    </row>
    <row r="90" customHeight="1" spans="1:6">
      <c r="A90" s="256">
        <v>2010902</v>
      </c>
      <c r="B90" s="257" t="s">
        <v>84</v>
      </c>
      <c r="C90" s="258"/>
      <c r="D90" s="258"/>
      <c r="E90" s="259"/>
      <c r="F90" s="260"/>
    </row>
    <row r="91" customHeight="1" spans="1:6">
      <c r="A91" s="256">
        <v>2010903</v>
      </c>
      <c r="B91" s="257" t="s">
        <v>85</v>
      </c>
      <c r="C91" s="258"/>
      <c r="D91" s="258"/>
      <c r="E91" s="259"/>
      <c r="F91" s="260"/>
    </row>
    <row r="92" customHeight="1" spans="1:6">
      <c r="A92" s="256">
        <v>2010905</v>
      </c>
      <c r="B92" s="257" t="s">
        <v>134</v>
      </c>
      <c r="C92" s="258"/>
      <c r="D92" s="258"/>
      <c r="E92" s="259"/>
      <c r="F92" s="260"/>
    </row>
    <row r="93" customHeight="1" spans="1:6">
      <c r="A93" s="256">
        <v>2010907</v>
      </c>
      <c r="B93" s="257" t="s">
        <v>135</v>
      </c>
      <c r="C93" s="258"/>
      <c r="D93" s="258"/>
      <c r="E93" s="259"/>
      <c r="F93" s="260"/>
    </row>
    <row r="94" customHeight="1" spans="1:6">
      <c r="A94" s="256">
        <v>2010908</v>
      </c>
      <c r="B94" s="257" t="s">
        <v>123</v>
      </c>
      <c r="C94" s="258"/>
      <c r="D94" s="258"/>
      <c r="E94" s="259"/>
      <c r="F94" s="260"/>
    </row>
    <row r="95" customHeight="1" spans="1:6">
      <c r="A95" s="256">
        <v>2010909</v>
      </c>
      <c r="B95" s="257" t="s">
        <v>136</v>
      </c>
      <c r="C95" s="258"/>
      <c r="D95" s="258"/>
      <c r="E95" s="259"/>
      <c r="F95" s="260"/>
    </row>
    <row r="96" customHeight="1" spans="1:6">
      <c r="A96" s="256">
        <v>2010910</v>
      </c>
      <c r="B96" s="257" t="s">
        <v>137</v>
      </c>
      <c r="C96" s="258"/>
      <c r="D96" s="258"/>
      <c r="E96" s="259"/>
      <c r="F96" s="260"/>
    </row>
    <row r="97" customHeight="1" spans="1:6">
      <c r="A97" s="256">
        <v>2010911</v>
      </c>
      <c r="B97" s="257" t="s">
        <v>138</v>
      </c>
      <c r="C97" s="258"/>
      <c r="D97" s="258"/>
      <c r="E97" s="259"/>
      <c r="F97" s="260"/>
    </row>
    <row r="98" customHeight="1" spans="1:6">
      <c r="A98" s="256">
        <v>2010912</v>
      </c>
      <c r="B98" s="257" t="s">
        <v>139</v>
      </c>
      <c r="C98" s="258"/>
      <c r="D98" s="258"/>
      <c r="E98" s="259"/>
      <c r="F98" s="260"/>
    </row>
    <row r="99" customHeight="1" spans="1:6">
      <c r="A99" s="256">
        <v>2010950</v>
      </c>
      <c r="B99" s="257" t="s">
        <v>92</v>
      </c>
      <c r="C99" s="258"/>
      <c r="D99" s="258"/>
      <c r="E99" s="259"/>
      <c r="F99" s="260"/>
    </row>
    <row r="100" customHeight="1" spans="1:6">
      <c r="A100" s="256">
        <v>2010999</v>
      </c>
      <c r="B100" s="257" t="s">
        <v>140</v>
      </c>
      <c r="C100" s="258"/>
      <c r="D100" s="258"/>
      <c r="E100" s="259"/>
      <c r="F100" s="260"/>
    </row>
    <row r="101" customHeight="1" spans="1:6">
      <c r="A101" s="251">
        <v>20111</v>
      </c>
      <c r="B101" s="252" t="s">
        <v>141</v>
      </c>
      <c r="C101" s="253">
        <f>SUM(C102:C109)</f>
        <v>2707</v>
      </c>
      <c r="D101" s="253">
        <f>SUM(D102:D109)</f>
        <v>2553</v>
      </c>
      <c r="E101" s="254">
        <f>D101/C101</f>
        <v>0.94311045437754</v>
      </c>
      <c r="F101" s="255"/>
    </row>
    <row r="102" customHeight="1" spans="1:6">
      <c r="A102" s="256">
        <v>2011101</v>
      </c>
      <c r="B102" s="257" t="s">
        <v>83</v>
      </c>
      <c r="C102" s="258">
        <v>2396</v>
      </c>
      <c r="D102" s="258">
        <f>VLOOKUP(A102,[1]Sheet2!$D$4:$F$304,3,FALSE)</f>
        <v>2072</v>
      </c>
      <c r="E102" s="259">
        <f>D102/C102</f>
        <v>0.864774624373957</v>
      </c>
      <c r="F102" s="260"/>
    </row>
    <row r="103" customHeight="1" spans="1:6">
      <c r="A103" s="256">
        <v>2011102</v>
      </c>
      <c r="B103" s="257" t="s">
        <v>84</v>
      </c>
      <c r="C103" s="258">
        <v>103</v>
      </c>
      <c r="D103" s="258">
        <f>VLOOKUP(A103,[1]Sheet2!$D$4:$F$304,3,FALSE)</f>
        <v>311</v>
      </c>
      <c r="E103" s="259">
        <f>D103/C103</f>
        <v>3.01941747572816</v>
      </c>
      <c r="F103" s="260"/>
    </row>
    <row r="104" customHeight="1" spans="1:6">
      <c r="A104" s="256">
        <v>2011103</v>
      </c>
      <c r="B104" s="257" t="s">
        <v>85</v>
      </c>
      <c r="C104" s="258"/>
      <c r="D104" s="258"/>
      <c r="E104" s="259"/>
      <c r="F104" s="260"/>
    </row>
    <row r="105" customHeight="1" spans="1:6">
      <c r="A105" s="256">
        <v>2011104</v>
      </c>
      <c r="B105" s="257" t="s">
        <v>142</v>
      </c>
      <c r="C105" s="258"/>
      <c r="D105" s="258"/>
      <c r="E105" s="259"/>
      <c r="F105" s="260"/>
    </row>
    <row r="106" customHeight="1" spans="1:6">
      <c r="A106" s="256">
        <v>2011105</v>
      </c>
      <c r="B106" s="257" t="s">
        <v>143</v>
      </c>
      <c r="C106" s="258"/>
      <c r="D106" s="258"/>
      <c r="E106" s="259"/>
      <c r="F106" s="260"/>
    </row>
    <row r="107" customHeight="1" spans="1:6">
      <c r="A107" s="256">
        <v>2011106</v>
      </c>
      <c r="B107" s="257" t="s">
        <v>144</v>
      </c>
      <c r="C107" s="258"/>
      <c r="D107" s="258"/>
      <c r="E107" s="259"/>
      <c r="F107" s="260"/>
    </row>
    <row r="108" customHeight="1" spans="1:6">
      <c r="A108" s="256">
        <v>2011150</v>
      </c>
      <c r="B108" s="257" t="s">
        <v>92</v>
      </c>
      <c r="C108" s="258">
        <v>178</v>
      </c>
      <c r="D108" s="258">
        <f>VLOOKUP(A108,[1]Sheet2!$D$4:$F$304,3,FALSE)</f>
        <v>170</v>
      </c>
      <c r="E108" s="259">
        <f>D108/C108</f>
        <v>0.955056179775281</v>
      </c>
      <c r="F108" s="260"/>
    </row>
    <row r="109" customHeight="1" spans="1:6">
      <c r="A109" s="256">
        <v>2011199</v>
      </c>
      <c r="B109" s="257" t="s">
        <v>145</v>
      </c>
      <c r="C109" s="258">
        <v>30</v>
      </c>
      <c r="D109" s="258"/>
      <c r="E109" s="259"/>
      <c r="F109" s="260"/>
    </row>
    <row r="110" customHeight="1" spans="1:6">
      <c r="A110" s="251">
        <v>20113</v>
      </c>
      <c r="B110" s="252" t="s">
        <v>146</v>
      </c>
      <c r="C110" s="253">
        <f>SUM(C111:C120)</f>
        <v>1560</v>
      </c>
      <c r="D110" s="253">
        <f>SUM(D111:D120)</f>
        <v>1452</v>
      </c>
      <c r="E110" s="254">
        <f>D110/C110</f>
        <v>0.930769230769231</v>
      </c>
      <c r="F110" s="255"/>
    </row>
    <row r="111" customHeight="1" spans="1:6">
      <c r="A111" s="256">
        <v>2011301</v>
      </c>
      <c r="B111" s="257" t="s">
        <v>83</v>
      </c>
      <c r="C111" s="258">
        <v>669</v>
      </c>
      <c r="D111" s="258">
        <f>VLOOKUP(A111,[1]Sheet2!$D$4:$F$304,3,FALSE)</f>
        <v>615</v>
      </c>
      <c r="E111" s="259">
        <f>D111/C111</f>
        <v>0.919282511210762</v>
      </c>
      <c r="F111" s="260"/>
    </row>
    <row r="112" customHeight="1" spans="1:6">
      <c r="A112" s="256">
        <v>2011302</v>
      </c>
      <c r="B112" s="257" t="s">
        <v>84</v>
      </c>
      <c r="C112" s="258">
        <v>377</v>
      </c>
      <c r="D112" s="258">
        <f>VLOOKUP(A112,[1]Sheet2!$D$4:$F$304,3,FALSE)</f>
        <v>370</v>
      </c>
      <c r="E112" s="259">
        <f>D112/C112</f>
        <v>0.981432360742706</v>
      </c>
      <c r="F112" s="260"/>
    </row>
    <row r="113" customHeight="1" spans="1:6">
      <c r="A113" s="256">
        <v>2011303</v>
      </c>
      <c r="B113" s="257" t="s">
        <v>85</v>
      </c>
      <c r="C113" s="258"/>
      <c r="D113" s="258"/>
      <c r="E113" s="259"/>
      <c r="F113" s="260"/>
    </row>
    <row r="114" customHeight="1" spans="1:6">
      <c r="A114" s="256">
        <v>2011304</v>
      </c>
      <c r="B114" s="257" t="s">
        <v>147</v>
      </c>
      <c r="C114" s="258"/>
      <c r="D114" s="258"/>
      <c r="E114" s="259"/>
      <c r="F114" s="260"/>
    </row>
    <row r="115" customHeight="1" spans="1:6">
      <c r="A115" s="256">
        <v>2011305</v>
      </c>
      <c r="B115" s="257" t="s">
        <v>148</v>
      </c>
      <c r="C115" s="258"/>
      <c r="D115" s="258"/>
      <c r="E115" s="259"/>
      <c r="F115" s="260"/>
    </row>
    <row r="116" customHeight="1" spans="1:6">
      <c r="A116" s="256">
        <v>2011306</v>
      </c>
      <c r="B116" s="257" t="s">
        <v>149</v>
      </c>
      <c r="C116" s="258"/>
      <c r="D116" s="258"/>
      <c r="E116" s="259"/>
      <c r="F116" s="260"/>
    </row>
    <row r="117" customHeight="1" spans="1:6">
      <c r="A117" s="256">
        <v>2011307</v>
      </c>
      <c r="B117" s="257" t="s">
        <v>150</v>
      </c>
      <c r="C117" s="258"/>
      <c r="D117" s="258"/>
      <c r="E117" s="259"/>
      <c r="F117" s="260"/>
    </row>
    <row r="118" customHeight="1" spans="1:6">
      <c r="A118" s="256">
        <v>2011308</v>
      </c>
      <c r="B118" s="257" t="s">
        <v>151</v>
      </c>
      <c r="C118" s="258">
        <v>231</v>
      </c>
      <c r="D118" s="258">
        <f>VLOOKUP(A118,[1]Sheet2!$D$4:$F$304,3,FALSE)</f>
        <v>168</v>
      </c>
      <c r="E118" s="259">
        <f>D118/C118</f>
        <v>0.727272727272727</v>
      </c>
      <c r="F118" s="260"/>
    </row>
    <row r="119" customHeight="1" spans="1:6">
      <c r="A119" s="256">
        <v>2011350</v>
      </c>
      <c r="B119" s="257" t="s">
        <v>92</v>
      </c>
      <c r="C119" s="258">
        <v>283</v>
      </c>
      <c r="D119" s="258">
        <f>VLOOKUP(A119,[1]Sheet2!$D$4:$F$304,3,FALSE)</f>
        <v>299</v>
      </c>
      <c r="E119" s="259">
        <f>D119/C119</f>
        <v>1.0565371024735</v>
      </c>
      <c r="F119" s="260"/>
    </row>
    <row r="120" customHeight="1" spans="1:6">
      <c r="A120" s="256">
        <v>2011399</v>
      </c>
      <c r="B120" s="257" t="s">
        <v>152</v>
      </c>
      <c r="C120" s="258"/>
      <c r="D120" s="258"/>
      <c r="E120" s="259"/>
      <c r="F120" s="260"/>
    </row>
    <row r="121" customHeight="1" spans="1:6">
      <c r="A121" s="251">
        <v>20114</v>
      </c>
      <c r="B121" s="252" t="s">
        <v>153</v>
      </c>
      <c r="C121" s="253">
        <f>SUM(C122:C132)</f>
        <v>19</v>
      </c>
      <c r="D121" s="253">
        <f>SUM(D122:D132)</f>
        <v>10</v>
      </c>
      <c r="E121" s="254">
        <f>D121/C121</f>
        <v>0.526315789473684</v>
      </c>
      <c r="F121" s="255"/>
    </row>
    <row r="122" customHeight="1" spans="1:6">
      <c r="A122" s="256">
        <v>2011401</v>
      </c>
      <c r="B122" s="257" t="s">
        <v>83</v>
      </c>
      <c r="C122" s="258"/>
      <c r="D122" s="258"/>
      <c r="E122" s="259"/>
      <c r="F122" s="260"/>
    </row>
    <row r="123" customHeight="1" spans="1:6">
      <c r="A123" s="256">
        <v>2011402</v>
      </c>
      <c r="B123" s="257" t="s">
        <v>84</v>
      </c>
      <c r="C123" s="258"/>
      <c r="D123" s="258"/>
      <c r="E123" s="259"/>
      <c r="F123" s="260"/>
    </row>
    <row r="124" customHeight="1" spans="1:6">
      <c r="A124" s="256">
        <v>2011403</v>
      </c>
      <c r="B124" s="257" t="s">
        <v>85</v>
      </c>
      <c r="C124" s="258"/>
      <c r="D124" s="258"/>
      <c r="E124" s="259"/>
      <c r="F124" s="260"/>
    </row>
    <row r="125" customHeight="1" spans="1:6">
      <c r="A125" s="256">
        <v>2011404</v>
      </c>
      <c r="B125" s="257" t="s">
        <v>154</v>
      </c>
      <c r="C125" s="258"/>
      <c r="D125" s="258"/>
      <c r="E125" s="259"/>
      <c r="F125" s="260"/>
    </row>
    <row r="126" customHeight="1" spans="1:6">
      <c r="A126" s="256">
        <v>2011405</v>
      </c>
      <c r="B126" s="257" t="s">
        <v>155</v>
      </c>
      <c r="C126" s="258"/>
      <c r="D126" s="258"/>
      <c r="E126" s="259"/>
      <c r="F126" s="260"/>
    </row>
    <row r="127" customHeight="1" spans="1:6">
      <c r="A127" s="256">
        <v>2011408</v>
      </c>
      <c r="B127" s="257" t="s">
        <v>156</v>
      </c>
      <c r="C127" s="258"/>
      <c r="D127" s="258"/>
      <c r="E127" s="259"/>
      <c r="F127" s="260"/>
    </row>
    <row r="128" customHeight="1" spans="1:6">
      <c r="A128" s="256">
        <v>2011409</v>
      </c>
      <c r="B128" s="257" t="s">
        <v>157</v>
      </c>
      <c r="C128" s="258">
        <v>19</v>
      </c>
      <c r="D128" s="258">
        <f>VLOOKUP(A128,[1]Sheet2!$D$4:$F$304,3,FALSE)</f>
        <v>10</v>
      </c>
      <c r="E128" s="259">
        <f>D128/C128</f>
        <v>0.526315789473684</v>
      </c>
      <c r="F128" s="260"/>
    </row>
    <row r="129" customHeight="1" spans="1:6">
      <c r="A129" s="256">
        <v>2011410</v>
      </c>
      <c r="B129" s="257" t="s">
        <v>158</v>
      </c>
      <c r="C129" s="258"/>
      <c r="D129" s="258"/>
      <c r="E129" s="259"/>
      <c r="F129" s="260"/>
    </row>
    <row r="130" customHeight="1" spans="1:6">
      <c r="A130" s="256">
        <v>2011411</v>
      </c>
      <c r="B130" s="257" t="s">
        <v>159</v>
      </c>
      <c r="C130" s="258"/>
      <c r="D130" s="258"/>
      <c r="E130" s="259"/>
      <c r="F130" s="260"/>
    </row>
    <row r="131" customHeight="1" spans="1:6">
      <c r="A131" s="256">
        <v>2011450</v>
      </c>
      <c r="B131" s="257" t="s">
        <v>92</v>
      </c>
      <c r="C131" s="258"/>
      <c r="D131" s="258"/>
      <c r="E131" s="259"/>
      <c r="F131" s="260"/>
    </row>
    <row r="132" customHeight="1" spans="1:6">
      <c r="A132" s="256">
        <v>2011499</v>
      </c>
      <c r="B132" s="257" t="s">
        <v>160</v>
      </c>
      <c r="C132" s="258"/>
      <c r="D132" s="258"/>
      <c r="E132" s="259"/>
      <c r="F132" s="260"/>
    </row>
    <row r="133" customHeight="1" spans="1:6">
      <c r="A133" s="251">
        <v>20123</v>
      </c>
      <c r="B133" s="252" t="s">
        <v>161</v>
      </c>
      <c r="C133" s="253">
        <f>SUM(C134:C139)</f>
        <v>0</v>
      </c>
      <c r="D133" s="253">
        <f>SUM(D134:D139)</f>
        <v>10</v>
      </c>
      <c r="E133" s="254"/>
      <c r="F133" s="255"/>
    </row>
    <row r="134" customHeight="1" spans="1:6">
      <c r="A134" s="256">
        <v>2012301</v>
      </c>
      <c r="B134" s="257" t="s">
        <v>83</v>
      </c>
      <c r="C134" s="258"/>
      <c r="D134" s="258"/>
      <c r="E134" s="259"/>
      <c r="F134" s="260"/>
    </row>
    <row r="135" customHeight="1" spans="1:6">
      <c r="A135" s="256">
        <v>2012302</v>
      </c>
      <c r="B135" s="257" t="s">
        <v>84</v>
      </c>
      <c r="C135" s="258"/>
      <c r="D135" s="258"/>
      <c r="E135" s="259"/>
      <c r="F135" s="260"/>
    </row>
    <row r="136" customHeight="1" spans="1:6">
      <c r="A136" s="256">
        <v>2012303</v>
      </c>
      <c r="B136" s="257" t="s">
        <v>85</v>
      </c>
      <c r="C136" s="258"/>
      <c r="D136" s="258"/>
      <c r="E136" s="259"/>
      <c r="F136" s="260"/>
    </row>
    <row r="137" customHeight="1" spans="1:6">
      <c r="A137" s="256">
        <v>2012304</v>
      </c>
      <c r="B137" s="257" t="s">
        <v>162</v>
      </c>
      <c r="C137" s="258"/>
      <c r="D137" s="258">
        <f>VLOOKUP(A137,[1]Sheet2!$D$4:$F$304,3,FALSE)</f>
        <v>10</v>
      </c>
      <c r="E137" s="259"/>
      <c r="F137" s="260"/>
    </row>
    <row r="138" customHeight="1" spans="1:6">
      <c r="A138" s="256">
        <v>2012350</v>
      </c>
      <c r="B138" s="257" t="s">
        <v>92</v>
      </c>
      <c r="C138" s="258"/>
      <c r="D138" s="258"/>
      <c r="E138" s="259"/>
      <c r="F138" s="260"/>
    </row>
    <row r="139" customHeight="1" spans="1:6">
      <c r="A139" s="256">
        <v>2012399</v>
      </c>
      <c r="B139" s="257" t="s">
        <v>163</v>
      </c>
      <c r="C139" s="258"/>
      <c r="D139" s="258"/>
      <c r="E139" s="259"/>
      <c r="F139" s="260"/>
    </row>
    <row r="140" customHeight="1" spans="1:6">
      <c r="A140" s="251">
        <v>20125</v>
      </c>
      <c r="B140" s="252" t="s">
        <v>164</v>
      </c>
      <c r="C140" s="253">
        <f>SUM(C141:C147)</f>
        <v>0</v>
      </c>
      <c r="D140" s="253">
        <f>SUM(D141:D147)</f>
        <v>3</v>
      </c>
      <c r="E140" s="254"/>
      <c r="F140" s="255"/>
    </row>
    <row r="141" customHeight="1" spans="1:6">
      <c r="A141" s="256">
        <v>2012501</v>
      </c>
      <c r="B141" s="257" t="s">
        <v>83</v>
      </c>
      <c r="C141" s="258"/>
      <c r="D141" s="258"/>
      <c r="E141" s="259"/>
      <c r="F141" s="260"/>
    </row>
    <row r="142" customHeight="1" spans="1:6">
      <c r="A142" s="256">
        <v>2012502</v>
      </c>
      <c r="B142" s="257" t="s">
        <v>84</v>
      </c>
      <c r="C142" s="258"/>
      <c r="D142" s="258"/>
      <c r="E142" s="259"/>
      <c r="F142" s="260"/>
    </row>
    <row r="143" customHeight="1" spans="1:6">
      <c r="A143" s="256">
        <v>2012503</v>
      </c>
      <c r="B143" s="257" t="s">
        <v>85</v>
      </c>
      <c r="C143" s="258"/>
      <c r="D143" s="258"/>
      <c r="E143" s="259"/>
      <c r="F143" s="260"/>
    </row>
    <row r="144" customHeight="1" spans="1:6">
      <c r="A144" s="256">
        <v>2012504</v>
      </c>
      <c r="B144" s="257" t="s">
        <v>165</v>
      </c>
      <c r="C144" s="258"/>
      <c r="D144" s="258"/>
      <c r="E144" s="259"/>
      <c r="F144" s="260"/>
    </row>
    <row r="145" customHeight="1" spans="1:6">
      <c r="A145" s="256">
        <v>2012505</v>
      </c>
      <c r="B145" s="257" t="s">
        <v>166</v>
      </c>
      <c r="C145" s="258"/>
      <c r="D145" s="258">
        <f>VLOOKUP(A145,[1]Sheet2!$D$4:$F$304,3,FALSE)</f>
        <v>3</v>
      </c>
      <c r="E145" s="259"/>
      <c r="F145" s="260"/>
    </row>
    <row r="146" customHeight="1" spans="1:6">
      <c r="A146" s="256">
        <v>2012550</v>
      </c>
      <c r="B146" s="257" t="s">
        <v>92</v>
      </c>
      <c r="C146" s="258"/>
      <c r="D146" s="258"/>
      <c r="E146" s="259"/>
      <c r="F146" s="260"/>
    </row>
    <row r="147" customHeight="1" spans="1:6">
      <c r="A147" s="256">
        <v>2012599</v>
      </c>
      <c r="B147" s="257" t="s">
        <v>167</v>
      </c>
      <c r="C147" s="258"/>
      <c r="D147" s="258"/>
      <c r="E147" s="259"/>
      <c r="F147" s="260"/>
    </row>
    <row r="148" customHeight="1" spans="1:6">
      <c r="A148" s="251">
        <v>20126</v>
      </c>
      <c r="B148" s="252" t="s">
        <v>168</v>
      </c>
      <c r="C148" s="253">
        <f>SUM(C149:C153)</f>
        <v>829</v>
      </c>
      <c r="D148" s="253">
        <f>SUM(D149:D153)</f>
        <v>768</v>
      </c>
      <c r="E148" s="254">
        <f>D148/C148</f>
        <v>0.926417370325694</v>
      </c>
      <c r="F148" s="255"/>
    </row>
    <row r="149" customHeight="1" spans="1:6">
      <c r="A149" s="256">
        <v>2012601</v>
      </c>
      <c r="B149" s="257" t="s">
        <v>83</v>
      </c>
      <c r="C149" s="258">
        <v>716</v>
      </c>
      <c r="D149" s="258">
        <f>VLOOKUP(A149,[1]Sheet2!$D$4:$F$304,3,FALSE)</f>
        <v>406</v>
      </c>
      <c r="E149" s="259">
        <f>D149/C149</f>
        <v>0.567039106145251</v>
      </c>
      <c r="F149" s="260"/>
    </row>
    <row r="150" customHeight="1" spans="1:6">
      <c r="A150" s="256">
        <v>2012602</v>
      </c>
      <c r="B150" s="257" t="s">
        <v>84</v>
      </c>
      <c r="C150" s="258">
        <v>84</v>
      </c>
      <c r="D150" s="258">
        <f>VLOOKUP(A150,[1]Sheet2!$D$4:$F$304,3,FALSE)</f>
        <v>73</v>
      </c>
      <c r="E150" s="259">
        <f>D150/C150</f>
        <v>0.869047619047619</v>
      </c>
      <c r="F150" s="260"/>
    </row>
    <row r="151" customHeight="1" spans="1:6">
      <c r="A151" s="256">
        <v>2012603</v>
      </c>
      <c r="B151" s="257" t="s">
        <v>85</v>
      </c>
      <c r="C151" s="258"/>
      <c r="D151" s="258"/>
      <c r="E151" s="259"/>
      <c r="F151" s="260"/>
    </row>
    <row r="152" customHeight="1" spans="1:6">
      <c r="A152" s="256">
        <v>2012604</v>
      </c>
      <c r="B152" s="257" t="s">
        <v>169</v>
      </c>
      <c r="C152" s="258"/>
      <c r="D152" s="258">
        <f>VLOOKUP(A152,[1]Sheet2!$D$4:$F$304,3,FALSE)</f>
        <v>272</v>
      </c>
      <c r="E152" s="259"/>
      <c r="F152" s="260"/>
    </row>
    <row r="153" customHeight="1" spans="1:6">
      <c r="A153" s="256">
        <v>2012699</v>
      </c>
      <c r="B153" s="257" t="s">
        <v>170</v>
      </c>
      <c r="C153" s="258">
        <v>29</v>
      </c>
      <c r="D153" s="258">
        <f>VLOOKUP(A153,[1]Sheet2!$D$4:$F$304,3,FALSE)</f>
        <v>17</v>
      </c>
      <c r="E153" s="259">
        <f>D153/C153</f>
        <v>0.586206896551724</v>
      </c>
      <c r="F153" s="260"/>
    </row>
    <row r="154" customHeight="1" spans="1:6">
      <c r="A154" s="251">
        <v>20128</v>
      </c>
      <c r="B154" s="252" t="s">
        <v>171</v>
      </c>
      <c r="C154" s="253">
        <f>SUM(C155:C160)</f>
        <v>134</v>
      </c>
      <c r="D154" s="253">
        <f>SUM(D155:D160)</f>
        <v>97</v>
      </c>
      <c r="E154" s="254">
        <f>D154/C154</f>
        <v>0.723880597014925</v>
      </c>
      <c r="F154" s="255"/>
    </row>
    <row r="155" customHeight="1" spans="1:6">
      <c r="A155" s="256">
        <v>2012801</v>
      </c>
      <c r="B155" s="257" t="s">
        <v>83</v>
      </c>
      <c r="C155" s="258">
        <v>134</v>
      </c>
      <c r="D155" s="258">
        <f>VLOOKUP(A155,[1]Sheet2!$D$4:$F$304,3,FALSE)</f>
        <v>97</v>
      </c>
      <c r="E155" s="259">
        <f>D155/C155</f>
        <v>0.723880597014925</v>
      </c>
      <c r="F155" s="260"/>
    </row>
    <row r="156" customHeight="1" spans="1:6">
      <c r="A156" s="256">
        <v>2012802</v>
      </c>
      <c r="B156" s="257" t="s">
        <v>84</v>
      </c>
      <c r="C156" s="258"/>
      <c r="D156" s="258"/>
      <c r="E156" s="259"/>
      <c r="F156" s="260"/>
    </row>
    <row r="157" customHeight="1" spans="1:6">
      <c r="A157" s="256">
        <v>2012803</v>
      </c>
      <c r="B157" s="257" t="s">
        <v>85</v>
      </c>
      <c r="C157" s="258"/>
      <c r="D157" s="258"/>
      <c r="E157" s="259"/>
      <c r="F157" s="260"/>
    </row>
    <row r="158" customHeight="1" spans="1:6">
      <c r="A158" s="256">
        <v>2012804</v>
      </c>
      <c r="B158" s="257" t="s">
        <v>97</v>
      </c>
      <c r="C158" s="258"/>
      <c r="D158" s="258"/>
      <c r="E158" s="259"/>
      <c r="F158" s="260"/>
    </row>
    <row r="159" customHeight="1" spans="1:6">
      <c r="A159" s="256">
        <v>2012850</v>
      </c>
      <c r="B159" s="257" t="s">
        <v>92</v>
      </c>
      <c r="C159" s="258"/>
      <c r="D159" s="258"/>
      <c r="E159" s="259"/>
      <c r="F159" s="260"/>
    </row>
    <row r="160" customHeight="1" spans="1:6">
      <c r="A160" s="256">
        <v>2012899</v>
      </c>
      <c r="B160" s="257" t="s">
        <v>172</v>
      </c>
      <c r="C160" s="258"/>
      <c r="D160" s="258"/>
      <c r="E160" s="259"/>
      <c r="F160" s="260"/>
    </row>
    <row r="161" customHeight="1" spans="1:6">
      <c r="A161" s="251">
        <v>20129</v>
      </c>
      <c r="B161" s="252" t="s">
        <v>173</v>
      </c>
      <c r="C161" s="253">
        <f>SUM(C162:C167)</f>
        <v>497</v>
      </c>
      <c r="D161" s="253">
        <f>SUM(D162:D167)</f>
        <v>854</v>
      </c>
      <c r="E161" s="254">
        <f>D161/C161</f>
        <v>1.71830985915493</v>
      </c>
      <c r="F161" s="255"/>
    </row>
    <row r="162" customHeight="1" spans="1:6">
      <c r="A162" s="256">
        <v>2012901</v>
      </c>
      <c r="B162" s="257" t="s">
        <v>83</v>
      </c>
      <c r="C162" s="258">
        <v>199</v>
      </c>
      <c r="D162" s="258">
        <f>VLOOKUP(A162,[1]Sheet2!$D$4:$F$304,3,FALSE)</f>
        <v>492</v>
      </c>
      <c r="E162" s="259">
        <f>D162/C162</f>
        <v>2.47236180904523</v>
      </c>
      <c r="F162" s="260"/>
    </row>
    <row r="163" customHeight="1" spans="1:6">
      <c r="A163" s="256">
        <v>2012902</v>
      </c>
      <c r="B163" s="257" t="s">
        <v>84</v>
      </c>
      <c r="C163" s="258"/>
      <c r="D163" s="258">
        <f>VLOOKUP(A163,[1]Sheet2!$D$4:$F$304,3,FALSE)</f>
        <v>64</v>
      </c>
      <c r="E163" s="259"/>
      <c r="F163" s="260"/>
    </row>
    <row r="164" customHeight="1" spans="1:6">
      <c r="A164" s="256">
        <v>2012903</v>
      </c>
      <c r="B164" s="257" t="s">
        <v>85</v>
      </c>
      <c r="C164" s="258"/>
      <c r="D164" s="258"/>
      <c r="E164" s="259"/>
      <c r="F164" s="260"/>
    </row>
    <row r="165" customHeight="1" spans="1:6">
      <c r="A165" s="256">
        <v>2012906</v>
      </c>
      <c r="B165" s="257" t="s">
        <v>174</v>
      </c>
      <c r="C165" s="258"/>
      <c r="D165" s="258"/>
      <c r="E165" s="259"/>
      <c r="F165" s="260"/>
    </row>
    <row r="166" customHeight="1" spans="1:6">
      <c r="A166" s="256">
        <v>2012950</v>
      </c>
      <c r="B166" s="257" t="s">
        <v>92</v>
      </c>
      <c r="C166" s="258">
        <v>297</v>
      </c>
      <c r="D166" s="258">
        <f>VLOOKUP(A166,[1]Sheet2!$D$4:$F$304,3,FALSE)</f>
        <v>286</v>
      </c>
      <c r="E166" s="259">
        <f>D166/C166</f>
        <v>0.962962962962963</v>
      </c>
      <c r="F166" s="260"/>
    </row>
    <row r="167" customHeight="1" spans="1:6">
      <c r="A167" s="256">
        <v>2012999</v>
      </c>
      <c r="B167" s="257" t="s">
        <v>175</v>
      </c>
      <c r="C167" s="258">
        <v>1</v>
      </c>
      <c r="D167" s="258">
        <f>VLOOKUP(A167,[1]Sheet2!$D$4:$F$304,3,FALSE)</f>
        <v>12</v>
      </c>
      <c r="E167" s="259">
        <f>D167/C167</f>
        <v>12</v>
      </c>
      <c r="F167" s="260"/>
    </row>
    <row r="168" customHeight="1" spans="1:6">
      <c r="A168" s="251">
        <v>20131</v>
      </c>
      <c r="B168" s="252" t="s">
        <v>176</v>
      </c>
      <c r="C168" s="253">
        <f>SUM(C169:C174)</f>
        <v>4875</v>
      </c>
      <c r="D168" s="253">
        <f>SUM(D169:D174)</f>
        <v>2504</v>
      </c>
      <c r="E168" s="254">
        <f>D168/C168</f>
        <v>0.513641025641026</v>
      </c>
      <c r="F168" s="255"/>
    </row>
    <row r="169" customHeight="1" spans="1:6">
      <c r="A169" s="256">
        <v>2013101</v>
      </c>
      <c r="B169" s="257" t="s">
        <v>83</v>
      </c>
      <c r="C169" s="258">
        <v>3707</v>
      </c>
      <c r="D169" s="258">
        <f>VLOOKUP(A169,[1]Sheet2!$D$4:$F$304,3,FALSE)</f>
        <v>1772</v>
      </c>
      <c r="E169" s="259">
        <f>D169/C169</f>
        <v>0.478014567035339</v>
      </c>
      <c r="F169" s="260"/>
    </row>
    <row r="170" customHeight="1" spans="1:6">
      <c r="A170" s="256">
        <v>2013102</v>
      </c>
      <c r="B170" s="257" t="s">
        <v>84</v>
      </c>
      <c r="C170" s="258">
        <v>585</v>
      </c>
      <c r="D170" s="258">
        <f>VLOOKUP(A170,[1]Sheet2!$D$4:$F$304,3,FALSE)</f>
        <v>236</v>
      </c>
      <c r="E170" s="259">
        <f>D170/C170</f>
        <v>0.403418803418803</v>
      </c>
      <c r="F170" s="260"/>
    </row>
    <row r="171" customHeight="1" spans="1:6">
      <c r="A171" s="256">
        <v>2013103</v>
      </c>
      <c r="B171" s="257" t="s">
        <v>85</v>
      </c>
      <c r="C171" s="258"/>
      <c r="D171" s="258"/>
      <c r="E171" s="259"/>
      <c r="F171" s="260"/>
    </row>
    <row r="172" customHeight="1" spans="1:6">
      <c r="A172" s="256">
        <v>2013105</v>
      </c>
      <c r="B172" s="257" t="s">
        <v>177</v>
      </c>
      <c r="C172" s="258">
        <v>12</v>
      </c>
      <c r="D172" s="258">
        <f>VLOOKUP(A172,[1]Sheet2!$D$4:$F$304,3,FALSE)</f>
        <v>180</v>
      </c>
      <c r="E172" s="259">
        <f>D172/C172</f>
        <v>15</v>
      </c>
      <c r="F172" s="260"/>
    </row>
    <row r="173" customHeight="1" spans="1:6">
      <c r="A173" s="256">
        <v>2013150</v>
      </c>
      <c r="B173" s="257" t="s">
        <v>92</v>
      </c>
      <c r="C173" s="258">
        <v>571</v>
      </c>
      <c r="D173" s="258">
        <f>VLOOKUP(A173,[1]Sheet2!$D$4:$F$304,3,FALSE)</f>
        <v>316</v>
      </c>
      <c r="E173" s="259">
        <f>D173/C173</f>
        <v>0.553415061295972</v>
      </c>
      <c r="F173" s="260"/>
    </row>
    <row r="174" customHeight="1" spans="1:6">
      <c r="A174" s="256">
        <v>2013199</v>
      </c>
      <c r="B174" s="257" t="s">
        <v>178</v>
      </c>
      <c r="C174" s="258"/>
      <c r="D174" s="258"/>
      <c r="E174" s="259"/>
      <c r="F174" s="260"/>
    </row>
    <row r="175" customHeight="1" spans="1:6">
      <c r="A175" s="251">
        <v>20132</v>
      </c>
      <c r="B175" s="252" t="s">
        <v>179</v>
      </c>
      <c r="C175" s="253">
        <f>SUM(C176:C181)</f>
        <v>2</v>
      </c>
      <c r="D175" s="253">
        <f>SUM(D176:D181)</f>
        <v>783</v>
      </c>
      <c r="E175" s="254">
        <f>D175/C175</f>
        <v>391.5</v>
      </c>
      <c r="F175" s="255"/>
    </row>
    <row r="176" customHeight="1" spans="1:6">
      <c r="A176" s="256">
        <v>2013201</v>
      </c>
      <c r="B176" s="257" t="s">
        <v>83</v>
      </c>
      <c r="C176" s="258"/>
      <c r="D176" s="258">
        <f>VLOOKUP(A176,[1]Sheet2!$D$4:$F$304,3,FALSE)</f>
        <v>501</v>
      </c>
      <c r="E176" s="259"/>
      <c r="F176" s="260"/>
    </row>
    <row r="177" customHeight="1" spans="1:6">
      <c r="A177" s="256">
        <v>2013202</v>
      </c>
      <c r="B177" s="257" t="s">
        <v>84</v>
      </c>
      <c r="C177" s="258">
        <v>2</v>
      </c>
      <c r="D177" s="258">
        <f>VLOOKUP(A177,[1]Sheet2!$D$4:$F$304,3,FALSE)</f>
        <v>183</v>
      </c>
      <c r="E177" s="259">
        <f>D177/C177</f>
        <v>91.5</v>
      </c>
      <c r="F177" s="260"/>
    </row>
    <row r="178" customHeight="1" spans="1:6">
      <c r="A178" s="256">
        <v>2013203</v>
      </c>
      <c r="B178" s="257" t="s">
        <v>85</v>
      </c>
      <c r="C178" s="258"/>
      <c r="D178" s="258"/>
      <c r="E178" s="259"/>
      <c r="F178" s="260"/>
    </row>
    <row r="179" customHeight="1" spans="1:6">
      <c r="A179" s="256">
        <v>2013204</v>
      </c>
      <c r="B179" s="257" t="s">
        <v>180</v>
      </c>
      <c r="C179" s="258"/>
      <c r="D179" s="258">
        <f>VLOOKUP(A179,[1]Sheet2!$D$4:$F$304,3,FALSE)</f>
        <v>31</v>
      </c>
      <c r="E179" s="259"/>
      <c r="F179" s="260"/>
    </row>
    <row r="180" customHeight="1" spans="1:6">
      <c r="A180" s="256">
        <v>2013250</v>
      </c>
      <c r="B180" s="257" t="s">
        <v>92</v>
      </c>
      <c r="C180" s="258"/>
      <c r="D180" s="258">
        <f>VLOOKUP(A180,[1]Sheet2!$D$4:$F$304,3,FALSE)</f>
        <v>68</v>
      </c>
      <c r="E180" s="259"/>
      <c r="F180" s="260"/>
    </row>
    <row r="181" customHeight="1" spans="1:6">
      <c r="A181" s="256">
        <v>2013299</v>
      </c>
      <c r="B181" s="257" t="s">
        <v>181</v>
      </c>
      <c r="C181" s="258"/>
      <c r="D181" s="258"/>
      <c r="E181" s="259"/>
      <c r="F181" s="260"/>
    </row>
    <row r="182" customHeight="1" spans="1:6">
      <c r="A182" s="251">
        <v>20133</v>
      </c>
      <c r="B182" s="252" t="s">
        <v>182</v>
      </c>
      <c r="C182" s="253">
        <f>SUM(C183:C188)</f>
        <v>0</v>
      </c>
      <c r="D182" s="253">
        <f>SUM(D183:D188)</f>
        <v>940</v>
      </c>
      <c r="E182" s="254"/>
      <c r="F182" s="255"/>
    </row>
    <row r="183" customHeight="1" spans="1:6">
      <c r="A183" s="256">
        <v>2013301</v>
      </c>
      <c r="B183" s="257" t="s">
        <v>83</v>
      </c>
      <c r="C183" s="258"/>
      <c r="D183" s="258">
        <f>VLOOKUP(A183,[1]Sheet2!$D$4:$F$304,3,FALSE)</f>
        <v>286</v>
      </c>
      <c r="E183" s="259"/>
      <c r="F183" s="260"/>
    </row>
    <row r="184" customHeight="1" spans="1:6">
      <c r="A184" s="256">
        <v>2013302</v>
      </c>
      <c r="B184" s="257" t="s">
        <v>84</v>
      </c>
      <c r="C184" s="258"/>
      <c r="D184" s="258">
        <f>VLOOKUP(A184,[1]Sheet2!$D$4:$F$304,3,FALSE)</f>
        <v>443</v>
      </c>
      <c r="E184" s="259"/>
      <c r="F184" s="260"/>
    </row>
    <row r="185" customHeight="1" spans="1:6">
      <c r="A185" s="256">
        <v>2013303</v>
      </c>
      <c r="B185" s="257" t="s">
        <v>85</v>
      </c>
      <c r="C185" s="258"/>
      <c r="D185" s="258"/>
      <c r="E185" s="259"/>
      <c r="F185" s="260"/>
    </row>
    <row r="186" customHeight="1" spans="1:6">
      <c r="A186" s="256">
        <v>2013304</v>
      </c>
      <c r="B186" s="257" t="s">
        <v>183</v>
      </c>
      <c r="C186" s="258"/>
      <c r="D186" s="258">
        <f>VLOOKUP(A186,[1]Sheet2!$D$4:$F$304,3,FALSE)</f>
        <v>53</v>
      </c>
      <c r="E186" s="259"/>
      <c r="F186" s="260"/>
    </row>
    <row r="187" customHeight="1" spans="1:6">
      <c r="A187" s="256">
        <v>2013350</v>
      </c>
      <c r="B187" s="257" t="s">
        <v>92</v>
      </c>
      <c r="C187" s="258"/>
      <c r="D187" s="258">
        <f>VLOOKUP(A187,[1]Sheet2!$D$4:$F$304,3,FALSE)</f>
        <v>158</v>
      </c>
      <c r="E187" s="259"/>
      <c r="F187" s="260"/>
    </row>
    <row r="188" customHeight="1" spans="1:6">
      <c r="A188" s="256">
        <v>2013399</v>
      </c>
      <c r="B188" s="257" t="s">
        <v>184</v>
      </c>
      <c r="C188" s="258"/>
      <c r="D188" s="258"/>
      <c r="E188" s="259"/>
      <c r="F188" s="260"/>
    </row>
    <row r="189" customHeight="1" spans="1:6">
      <c r="A189" s="251">
        <v>20134</v>
      </c>
      <c r="B189" s="252" t="s">
        <v>185</v>
      </c>
      <c r="C189" s="253">
        <f>SUM(C190:C196)</f>
        <v>7</v>
      </c>
      <c r="D189" s="253">
        <f>SUM(D190:D196)</f>
        <v>325</v>
      </c>
      <c r="E189" s="254">
        <f>D189/C189</f>
        <v>46.4285714285714</v>
      </c>
      <c r="F189" s="255"/>
    </row>
    <row r="190" customHeight="1" spans="1:6">
      <c r="A190" s="256">
        <v>2013401</v>
      </c>
      <c r="B190" s="257" t="s">
        <v>83</v>
      </c>
      <c r="C190" s="258"/>
      <c r="D190" s="258">
        <f>VLOOKUP(A190,[1]Sheet2!$D$4:$F$304,3,FALSE)</f>
        <v>314</v>
      </c>
      <c r="E190" s="259"/>
      <c r="F190" s="260"/>
    </row>
    <row r="191" customHeight="1" spans="1:6">
      <c r="A191" s="256">
        <v>2013402</v>
      </c>
      <c r="B191" s="257" t="s">
        <v>84</v>
      </c>
      <c r="C191" s="258">
        <v>5</v>
      </c>
      <c r="D191" s="258">
        <f>VLOOKUP(A191,[1]Sheet2!$D$4:$F$304,3,FALSE)</f>
        <v>7</v>
      </c>
      <c r="E191" s="259">
        <f>D191/C191</f>
        <v>1.4</v>
      </c>
      <c r="F191" s="260"/>
    </row>
    <row r="192" customHeight="1" spans="1:6">
      <c r="A192" s="256">
        <v>2013403</v>
      </c>
      <c r="B192" s="257" t="s">
        <v>85</v>
      </c>
      <c r="C192" s="258"/>
      <c r="D192" s="258"/>
      <c r="E192" s="259"/>
      <c r="F192" s="260"/>
    </row>
    <row r="193" customHeight="1" spans="1:6">
      <c r="A193" s="256">
        <v>2013404</v>
      </c>
      <c r="B193" s="257" t="s">
        <v>186</v>
      </c>
      <c r="C193" s="258"/>
      <c r="D193" s="258">
        <f>VLOOKUP(A193,[1]Sheet2!$D$4:$F$304,3,FALSE)</f>
        <v>2</v>
      </c>
      <c r="E193" s="259"/>
      <c r="F193" s="260"/>
    </row>
    <row r="194" customHeight="1" spans="1:6">
      <c r="A194" s="256">
        <v>2013405</v>
      </c>
      <c r="B194" s="257" t="s">
        <v>187</v>
      </c>
      <c r="C194" s="258">
        <v>2</v>
      </c>
      <c r="D194" s="258">
        <f>VLOOKUP(A194,[1]Sheet2!$D$4:$F$304,3,FALSE)</f>
        <v>2</v>
      </c>
      <c r="E194" s="259">
        <f>D194/C194</f>
        <v>1</v>
      </c>
      <c r="F194" s="260"/>
    </row>
    <row r="195" customHeight="1" spans="1:6">
      <c r="A195" s="256">
        <v>2013450</v>
      </c>
      <c r="B195" s="257" t="s">
        <v>92</v>
      </c>
      <c r="C195" s="258"/>
      <c r="D195" s="258"/>
      <c r="E195" s="259"/>
      <c r="F195" s="260"/>
    </row>
    <row r="196" customHeight="1" spans="1:6">
      <c r="A196" s="256">
        <v>2013499</v>
      </c>
      <c r="B196" s="257" t="s">
        <v>188</v>
      </c>
      <c r="C196" s="258"/>
      <c r="D196" s="258"/>
      <c r="E196" s="259"/>
      <c r="F196" s="260"/>
    </row>
    <row r="197" customHeight="1" spans="1:6">
      <c r="A197" s="251">
        <v>20135</v>
      </c>
      <c r="B197" s="252" t="s">
        <v>189</v>
      </c>
      <c r="C197" s="253">
        <f>SUM(C198:C202)</f>
        <v>0</v>
      </c>
      <c r="D197" s="253">
        <f>SUM(D198:D202)</f>
        <v>0</v>
      </c>
      <c r="E197" s="254"/>
      <c r="F197" s="255"/>
    </row>
    <row r="198" customHeight="1" spans="1:6">
      <c r="A198" s="256">
        <v>2013501</v>
      </c>
      <c r="B198" s="257" t="s">
        <v>83</v>
      </c>
      <c r="C198" s="258"/>
      <c r="D198" s="258"/>
      <c r="E198" s="259"/>
      <c r="F198" s="260"/>
    </row>
    <row r="199" customHeight="1" spans="1:6">
      <c r="A199" s="256">
        <v>2013502</v>
      </c>
      <c r="B199" s="257" t="s">
        <v>84</v>
      </c>
      <c r="C199" s="258"/>
      <c r="D199" s="258"/>
      <c r="E199" s="259"/>
      <c r="F199" s="260"/>
    </row>
    <row r="200" customHeight="1" spans="1:6">
      <c r="A200" s="256">
        <v>2013503</v>
      </c>
      <c r="B200" s="257" t="s">
        <v>85</v>
      </c>
      <c r="C200" s="258"/>
      <c r="D200" s="258"/>
      <c r="E200" s="259"/>
      <c r="F200" s="260"/>
    </row>
    <row r="201" customHeight="1" spans="1:6">
      <c r="A201" s="256">
        <v>2013550</v>
      </c>
      <c r="B201" s="257" t="s">
        <v>92</v>
      </c>
      <c r="C201" s="258"/>
      <c r="D201" s="258"/>
      <c r="E201" s="259"/>
      <c r="F201" s="260"/>
    </row>
    <row r="202" customHeight="1" spans="1:6">
      <c r="A202" s="256">
        <v>2013599</v>
      </c>
      <c r="B202" s="257" t="s">
        <v>190</v>
      </c>
      <c r="C202" s="258"/>
      <c r="D202" s="258"/>
      <c r="E202" s="259"/>
      <c r="F202" s="260"/>
    </row>
    <row r="203" customHeight="1" spans="1:6">
      <c r="A203" s="251">
        <v>20136</v>
      </c>
      <c r="B203" s="252" t="s">
        <v>191</v>
      </c>
      <c r="C203" s="253">
        <f>SUM(C204:C208)</f>
        <v>14515</v>
      </c>
      <c r="D203" s="253">
        <f>SUM(D204:D208)</f>
        <v>19288</v>
      </c>
      <c r="E203" s="254">
        <f>D203/C203</f>
        <v>1.32883224250775</v>
      </c>
      <c r="F203" s="255"/>
    </row>
    <row r="204" customHeight="1" spans="1:6">
      <c r="A204" s="256">
        <v>2013601</v>
      </c>
      <c r="B204" s="257" t="s">
        <v>83</v>
      </c>
      <c r="C204" s="258"/>
      <c r="D204" s="258"/>
      <c r="E204" s="259"/>
      <c r="F204" s="260"/>
    </row>
    <row r="205" customHeight="1" spans="1:6">
      <c r="A205" s="256">
        <v>2013602</v>
      </c>
      <c r="B205" s="257" t="s">
        <v>84</v>
      </c>
      <c r="C205" s="258"/>
      <c r="D205" s="258"/>
      <c r="E205" s="259"/>
      <c r="F205" s="260"/>
    </row>
    <row r="206" customHeight="1" spans="1:6">
      <c r="A206" s="256">
        <v>2013603</v>
      </c>
      <c r="B206" s="257" t="s">
        <v>85</v>
      </c>
      <c r="C206" s="258"/>
      <c r="D206" s="258"/>
      <c r="E206" s="259"/>
      <c r="F206" s="260"/>
    </row>
    <row r="207" customHeight="1" spans="1:6">
      <c r="A207" s="256">
        <v>2013650</v>
      </c>
      <c r="B207" s="257" t="s">
        <v>92</v>
      </c>
      <c r="C207" s="258"/>
      <c r="D207" s="258"/>
      <c r="E207" s="259"/>
      <c r="F207" s="260"/>
    </row>
    <row r="208" customHeight="1" spans="1:6">
      <c r="A208" s="256">
        <v>2013699</v>
      </c>
      <c r="B208" s="257" t="s">
        <v>192</v>
      </c>
      <c r="C208" s="258">
        <v>14515</v>
      </c>
      <c r="D208" s="258">
        <f>VLOOKUP(A208,[1]Sheet2!$D$4:$F$304,3,FALSE)</f>
        <v>19288</v>
      </c>
      <c r="E208" s="259">
        <f>D208/C208</f>
        <v>1.32883224250775</v>
      </c>
      <c r="F208" s="260"/>
    </row>
    <row r="209" customHeight="1" spans="1:6">
      <c r="A209" s="251">
        <v>20137</v>
      </c>
      <c r="B209" s="252" t="s">
        <v>193</v>
      </c>
      <c r="C209" s="253">
        <f>SUM(C210:C215)</f>
        <v>323</v>
      </c>
      <c r="D209" s="253">
        <f>SUM(D210:D215)</f>
        <v>284</v>
      </c>
      <c r="E209" s="254">
        <f>D209/C209</f>
        <v>0.879256965944272</v>
      </c>
      <c r="F209" s="255"/>
    </row>
    <row r="210" customHeight="1" spans="1:6">
      <c r="A210" s="256">
        <v>2013701</v>
      </c>
      <c r="B210" s="257" t="s">
        <v>83</v>
      </c>
      <c r="C210" s="258"/>
      <c r="D210" s="258"/>
      <c r="E210" s="259"/>
      <c r="F210" s="260"/>
    </row>
    <row r="211" customHeight="1" spans="1:6">
      <c r="A211" s="256">
        <v>2013702</v>
      </c>
      <c r="B211" s="257" t="s">
        <v>84</v>
      </c>
      <c r="C211" s="258">
        <v>189</v>
      </c>
      <c r="D211" s="258">
        <f>VLOOKUP(A211,[1]Sheet2!$D$4:$F$304,3,FALSE)</f>
        <v>154</v>
      </c>
      <c r="E211" s="259">
        <f>D211/C211</f>
        <v>0.814814814814815</v>
      </c>
      <c r="F211" s="260"/>
    </row>
    <row r="212" customHeight="1" spans="1:6">
      <c r="A212" s="256">
        <v>2013703</v>
      </c>
      <c r="B212" s="257" t="s">
        <v>85</v>
      </c>
      <c r="C212" s="258"/>
      <c r="D212" s="258"/>
      <c r="E212" s="259"/>
      <c r="F212" s="260"/>
    </row>
    <row r="213" customHeight="1" spans="1:6">
      <c r="A213" s="256">
        <v>2013704</v>
      </c>
      <c r="B213" s="257" t="s">
        <v>194</v>
      </c>
      <c r="C213" s="258"/>
      <c r="D213" s="258"/>
      <c r="E213" s="259"/>
      <c r="F213" s="260"/>
    </row>
    <row r="214" customHeight="1" spans="1:6">
      <c r="A214" s="256">
        <v>2013750</v>
      </c>
      <c r="B214" s="257" t="s">
        <v>92</v>
      </c>
      <c r="C214" s="258">
        <v>134</v>
      </c>
      <c r="D214" s="258">
        <f>VLOOKUP(A214,[1]Sheet2!$D$4:$F$304,3,FALSE)</f>
        <v>130</v>
      </c>
      <c r="E214" s="259">
        <f>D214/C214</f>
        <v>0.970149253731343</v>
      </c>
      <c r="F214" s="260"/>
    </row>
    <row r="215" customHeight="1" spans="1:6">
      <c r="A215" s="256">
        <v>2013799</v>
      </c>
      <c r="B215" s="257" t="s">
        <v>195</v>
      </c>
      <c r="C215" s="258"/>
      <c r="D215" s="258"/>
      <c r="E215" s="259"/>
      <c r="F215" s="260"/>
    </row>
    <row r="216" customHeight="1" spans="1:6">
      <c r="A216" s="251">
        <v>20138</v>
      </c>
      <c r="B216" s="252" t="s">
        <v>196</v>
      </c>
      <c r="C216" s="253">
        <f>SUM(C217:C230)</f>
        <v>5119</v>
      </c>
      <c r="D216" s="253">
        <f>SUM(D217:D230)</f>
        <v>4821</v>
      </c>
      <c r="E216" s="254">
        <f>D216/C216</f>
        <v>0.941785504981442</v>
      </c>
      <c r="F216" s="255"/>
    </row>
    <row r="217" customHeight="1" spans="1:6">
      <c r="A217" s="256">
        <v>2013801</v>
      </c>
      <c r="B217" s="257" t="s">
        <v>83</v>
      </c>
      <c r="C217" s="258">
        <v>3789</v>
      </c>
      <c r="D217" s="258">
        <f>VLOOKUP(A217,[1]Sheet2!$D$4:$F$304,3,FALSE)</f>
        <v>3453</v>
      </c>
      <c r="E217" s="259">
        <f>D217/C217</f>
        <v>0.91132224861441</v>
      </c>
      <c r="F217" s="260"/>
    </row>
    <row r="218" customHeight="1" spans="1:6">
      <c r="A218" s="256">
        <v>2013802</v>
      </c>
      <c r="B218" s="257" t="s">
        <v>84</v>
      </c>
      <c r="C218" s="258">
        <v>145</v>
      </c>
      <c r="D218" s="258">
        <f>VLOOKUP(A218,[1]Sheet2!$D$4:$F$304,3,FALSE)</f>
        <v>124</v>
      </c>
      <c r="E218" s="259">
        <f>D218/C218</f>
        <v>0.855172413793103</v>
      </c>
      <c r="F218" s="260"/>
    </row>
    <row r="219" customHeight="1" spans="1:6">
      <c r="A219" s="256">
        <v>2013803</v>
      </c>
      <c r="B219" s="257" t="s">
        <v>85</v>
      </c>
      <c r="C219" s="258"/>
      <c r="D219" s="258"/>
      <c r="E219" s="259"/>
      <c r="F219" s="260"/>
    </row>
    <row r="220" customHeight="1" spans="1:6">
      <c r="A220" s="256">
        <v>2013804</v>
      </c>
      <c r="B220" s="257" t="s">
        <v>197</v>
      </c>
      <c r="C220" s="258"/>
      <c r="D220" s="258"/>
      <c r="E220" s="259"/>
      <c r="F220" s="260"/>
    </row>
    <row r="221" customHeight="1" spans="1:6">
      <c r="A221" s="256">
        <v>2013805</v>
      </c>
      <c r="B221" s="257" t="s">
        <v>198</v>
      </c>
      <c r="C221" s="258"/>
      <c r="D221" s="258"/>
      <c r="E221" s="259"/>
      <c r="F221" s="260"/>
    </row>
    <row r="222" customHeight="1" spans="1:6">
      <c r="A222" s="256">
        <v>2013808</v>
      </c>
      <c r="B222" s="257" t="s">
        <v>123</v>
      </c>
      <c r="C222" s="258"/>
      <c r="D222" s="258"/>
      <c r="E222" s="259"/>
      <c r="F222" s="260"/>
    </row>
    <row r="223" customHeight="1" spans="1:6">
      <c r="A223" s="256">
        <v>2013810</v>
      </c>
      <c r="B223" s="257" t="s">
        <v>199</v>
      </c>
      <c r="C223" s="258"/>
      <c r="D223" s="258"/>
      <c r="E223" s="259"/>
      <c r="F223" s="260"/>
    </row>
    <row r="224" customHeight="1" spans="1:6">
      <c r="A224" s="256">
        <v>2013812</v>
      </c>
      <c r="B224" s="257" t="s">
        <v>200</v>
      </c>
      <c r="C224" s="258">
        <v>18</v>
      </c>
      <c r="D224" s="258">
        <f>VLOOKUP(A224,[1]Sheet2!$D$4:$F$304,3,FALSE)</f>
        <v>36</v>
      </c>
      <c r="E224" s="259">
        <f>D224/C224</f>
        <v>2</v>
      </c>
      <c r="F224" s="260"/>
    </row>
    <row r="225" customHeight="1" spans="1:6">
      <c r="A225" s="256">
        <v>2013813</v>
      </c>
      <c r="B225" s="257" t="s">
        <v>201</v>
      </c>
      <c r="C225" s="258"/>
      <c r="D225" s="258"/>
      <c r="E225" s="259"/>
      <c r="F225" s="260"/>
    </row>
    <row r="226" customHeight="1" spans="1:6">
      <c r="A226" s="256">
        <v>2013814</v>
      </c>
      <c r="B226" s="257" t="s">
        <v>202</v>
      </c>
      <c r="C226" s="258"/>
      <c r="D226" s="258"/>
      <c r="E226" s="259"/>
      <c r="F226" s="260"/>
    </row>
    <row r="227" customHeight="1" spans="1:6">
      <c r="A227" s="256">
        <v>2013815</v>
      </c>
      <c r="B227" s="257" t="s">
        <v>203</v>
      </c>
      <c r="C227" s="258">
        <v>97</v>
      </c>
      <c r="D227" s="258">
        <f>VLOOKUP(A227,[1]Sheet2!$D$4:$F$304,3,FALSE)</f>
        <v>50</v>
      </c>
      <c r="E227" s="259">
        <f>D227/C227</f>
        <v>0.515463917525773</v>
      </c>
      <c r="F227" s="260"/>
    </row>
    <row r="228" customHeight="1" spans="1:6">
      <c r="A228" s="256">
        <v>2013816</v>
      </c>
      <c r="B228" s="257" t="s">
        <v>204</v>
      </c>
      <c r="C228" s="258">
        <v>345</v>
      </c>
      <c r="D228" s="258">
        <f>VLOOKUP(A228,[1]Sheet2!$D$4:$F$304,3,FALSE)</f>
        <v>500</v>
      </c>
      <c r="E228" s="259">
        <f>D228/C228</f>
        <v>1.44927536231884</v>
      </c>
      <c r="F228" s="260"/>
    </row>
    <row r="229" customHeight="1" spans="1:6">
      <c r="A229" s="256">
        <v>2013850</v>
      </c>
      <c r="B229" s="257" t="s">
        <v>92</v>
      </c>
      <c r="C229" s="258">
        <v>541</v>
      </c>
      <c r="D229" s="258">
        <f>VLOOKUP(A229,[1]Sheet2!$D$4:$F$304,3,FALSE)</f>
        <v>512</v>
      </c>
      <c r="E229" s="259">
        <f>D229/C229</f>
        <v>0.946395563770795</v>
      </c>
      <c r="F229" s="260"/>
    </row>
    <row r="230" customHeight="1" spans="1:6">
      <c r="A230" s="256">
        <v>2013899</v>
      </c>
      <c r="B230" s="257" t="s">
        <v>205</v>
      </c>
      <c r="C230" s="258">
        <v>184</v>
      </c>
      <c r="D230" s="258">
        <f>VLOOKUP(A230,[1]Sheet2!$D$4:$F$304,3,FALSE)</f>
        <v>146</v>
      </c>
      <c r="E230" s="259">
        <f>D230/C230</f>
        <v>0.793478260869565</v>
      </c>
      <c r="F230" s="260"/>
    </row>
    <row r="231" customHeight="1" spans="1:6">
      <c r="A231" s="251">
        <v>20139</v>
      </c>
      <c r="B231" s="252" t="s">
        <v>206</v>
      </c>
      <c r="C231" s="253">
        <f>SUM(C232:C237)</f>
        <v>842</v>
      </c>
      <c r="D231" s="253">
        <f>SUM(D232:D237)</f>
        <v>1325</v>
      </c>
      <c r="E231" s="254">
        <f>D231/C231</f>
        <v>1.57363420427553</v>
      </c>
      <c r="F231" s="255"/>
    </row>
    <row r="232" customHeight="1" spans="1:6">
      <c r="A232" s="256">
        <v>2013901</v>
      </c>
      <c r="B232" s="257" t="s">
        <v>83</v>
      </c>
      <c r="C232" s="258"/>
      <c r="D232" s="258">
        <f>VLOOKUP(A232,[1]Sheet2!$D$4:$F$304,3,FALSE)</f>
        <v>221</v>
      </c>
      <c r="E232" s="259"/>
      <c r="F232" s="260"/>
    </row>
    <row r="233" customHeight="1" spans="1:6">
      <c r="A233" s="256">
        <v>2013902</v>
      </c>
      <c r="B233" s="257" t="s">
        <v>84</v>
      </c>
      <c r="C233" s="258"/>
      <c r="D233" s="258"/>
      <c r="E233" s="259"/>
      <c r="F233" s="260"/>
    </row>
    <row r="234" customHeight="1" spans="1:6">
      <c r="A234" s="256">
        <v>2013903</v>
      </c>
      <c r="B234" s="257" t="s">
        <v>85</v>
      </c>
      <c r="C234" s="258"/>
      <c r="D234" s="258"/>
      <c r="E234" s="259"/>
      <c r="F234" s="260"/>
    </row>
    <row r="235" customHeight="1" spans="1:6">
      <c r="A235" s="256">
        <v>2013904</v>
      </c>
      <c r="B235" s="257" t="s">
        <v>177</v>
      </c>
      <c r="C235" s="258">
        <v>842</v>
      </c>
      <c r="D235" s="258">
        <f>VLOOKUP(A235,[1]Sheet2!$D$4:$F$304,3,FALSE)</f>
        <v>1104</v>
      </c>
      <c r="E235" s="259">
        <f>D235/C235</f>
        <v>1.31116389548694</v>
      </c>
      <c r="F235" s="260"/>
    </row>
    <row r="236" customHeight="1" spans="1:6">
      <c r="A236" s="256">
        <v>2013950</v>
      </c>
      <c r="B236" s="257" t="s">
        <v>92</v>
      </c>
      <c r="C236" s="258"/>
      <c r="D236" s="258"/>
      <c r="E236" s="259"/>
      <c r="F236" s="260"/>
    </row>
    <row r="237" customHeight="1" spans="1:6">
      <c r="A237" s="256">
        <v>2013999</v>
      </c>
      <c r="B237" s="257" t="s">
        <v>207</v>
      </c>
      <c r="C237" s="258"/>
      <c r="D237" s="258"/>
      <c r="E237" s="259"/>
      <c r="F237" s="260"/>
    </row>
    <row r="238" customHeight="1" spans="1:6">
      <c r="A238" s="251">
        <v>20140</v>
      </c>
      <c r="B238" s="252" t="s">
        <v>208</v>
      </c>
      <c r="C238" s="253">
        <f>SUM(C239:C244)</f>
        <v>75</v>
      </c>
      <c r="D238" s="253">
        <f>SUM(D239:D244)</f>
        <v>44</v>
      </c>
      <c r="E238" s="254">
        <f>D238/C238</f>
        <v>0.586666666666667</v>
      </c>
      <c r="F238" s="255"/>
    </row>
    <row r="239" customHeight="1" spans="1:6">
      <c r="A239" s="256">
        <v>2014001</v>
      </c>
      <c r="B239" s="257" t="s">
        <v>83</v>
      </c>
      <c r="C239" s="258"/>
      <c r="D239" s="258"/>
      <c r="E239" s="259"/>
      <c r="F239" s="260"/>
    </row>
    <row r="240" customHeight="1" spans="1:6">
      <c r="A240" s="256">
        <v>2014002</v>
      </c>
      <c r="B240" s="257" t="s">
        <v>84</v>
      </c>
      <c r="C240" s="258">
        <v>9</v>
      </c>
      <c r="D240" s="258"/>
      <c r="E240" s="259"/>
      <c r="F240" s="260"/>
    </row>
    <row r="241" customHeight="1" spans="1:6">
      <c r="A241" s="256">
        <v>2014003</v>
      </c>
      <c r="B241" s="257" t="s">
        <v>85</v>
      </c>
      <c r="C241" s="258"/>
      <c r="D241" s="258"/>
      <c r="E241" s="259"/>
      <c r="F241" s="260"/>
    </row>
    <row r="242" customHeight="1" spans="1:6">
      <c r="A242" s="256">
        <v>2014004</v>
      </c>
      <c r="B242" s="257" t="s">
        <v>209</v>
      </c>
      <c r="C242" s="258">
        <v>66</v>
      </c>
      <c r="D242" s="258">
        <f>VLOOKUP(A242,[1]Sheet2!$D$4:$F$304,3,FALSE)</f>
        <v>44</v>
      </c>
      <c r="E242" s="259">
        <f>D242/C242</f>
        <v>0.666666666666667</v>
      </c>
      <c r="F242" s="260"/>
    </row>
    <row r="243" customHeight="1" spans="1:6">
      <c r="A243" s="261">
        <v>2014050</v>
      </c>
      <c r="B243" s="262" t="s">
        <v>92</v>
      </c>
      <c r="C243" s="258"/>
      <c r="D243" s="258"/>
      <c r="E243" s="259"/>
      <c r="F243" s="260"/>
    </row>
    <row r="244" customHeight="1" spans="1:6">
      <c r="A244" s="256">
        <v>2014099</v>
      </c>
      <c r="B244" s="257" t="s">
        <v>210</v>
      </c>
      <c r="C244" s="258"/>
      <c r="D244" s="258"/>
      <c r="E244" s="259"/>
      <c r="F244" s="260"/>
    </row>
    <row r="245" customHeight="1" spans="1:6">
      <c r="A245" s="263">
        <v>20141</v>
      </c>
      <c r="B245" s="264" t="s">
        <v>211</v>
      </c>
      <c r="C245" s="253">
        <f>SUM(C246:C250)</f>
        <v>427</v>
      </c>
      <c r="D245" s="253">
        <f>SUM(D246:D250)</f>
        <v>1320</v>
      </c>
      <c r="E245" s="254">
        <f>D245/C245</f>
        <v>3.09133489461358</v>
      </c>
      <c r="F245" s="255"/>
    </row>
    <row r="246" customHeight="1" spans="1:6">
      <c r="A246" s="261">
        <v>2014101</v>
      </c>
      <c r="B246" s="262" t="s">
        <v>83</v>
      </c>
      <c r="C246" s="258"/>
      <c r="D246" s="258">
        <f>VLOOKUP(A246,[1]Sheet2!$D$4:$F$304,3,FALSE)</f>
        <v>87</v>
      </c>
      <c r="E246" s="259"/>
      <c r="F246" s="260"/>
    </row>
    <row r="247" customHeight="1" spans="1:6">
      <c r="A247" s="261">
        <v>2014102</v>
      </c>
      <c r="B247" s="262" t="s">
        <v>84</v>
      </c>
      <c r="C247" s="258"/>
      <c r="D247" s="258"/>
      <c r="E247" s="259"/>
      <c r="F247" s="260"/>
    </row>
    <row r="248" customHeight="1" spans="1:6">
      <c r="A248" s="261">
        <v>2014103</v>
      </c>
      <c r="B248" s="262" t="s">
        <v>85</v>
      </c>
      <c r="C248" s="258"/>
      <c r="D248" s="258"/>
      <c r="E248" s="259"/>
      <c r="F248" s="260"/>
    </row>
    <row r="249" customHeight="1" spans="1:6">
      <c r="A249" s="261">
        <v>2014150</v>
      </c>
      <c r="B249" s="262" t="s">
        <v>92</v>
      </c>
      <c r="C249" s="258"/>
      <c r="D249" s="258">
        <f>VLOOKUP(A249,[1]Sheet2!$D$4:$F$304,3,FALSE)</f>
        <v>181</v>
      </c>
      <c r="E249" s="259"/>
      <c r="F249" s="260"/>
    </row>
    <row r="250" customHeight="1" spans="1:6">
      <c r="A250" s="261">
        <v>2014199</v>
      </c>
      <c r="B250" s="262" t="s">
        <v>212</v>
      </c>
      <c r="C250" s="258">
        <v>427</v>
      </c>
      <c r="D250" s="258">
        <f>VLOOKUP(A250,[1]Sheet2!$D$4:$F$304,3,FALSE)</f>
        <v>1052</v>
      </c>
      <c r="E250" s="259">
        <f>D250/C250</f>
        <v>2.46370023419204</v>
      </c>
      <c r="F250" s="260"/>
    </row>
    <row r="251" customHeight="1" spans="1:6">
      <c r="A251" s="251">
        <v>20199</v>
      </c>
      <c r="B251" s="252" t="s">
        <v>213</v>
      </c>
      <c r="C251" s="253">
        <f>SUM(C252:C253)</f>
        <v>102</v>
      </c>
      <c r="D251" s="253">
        <f>SUM(D252:D253)</f>
        <v>0</v>
      </c>
      <c r="E251" s="254"/>
      <c r="F251" s="255"/>
    </row>
    <row r="252" customHeight="1" spans="1:6">
      <c r="A252" s="256">
        <v>2019901</v>
      </c>
      <c r="B252" s="257" t="s">
        <v>214</v>
      </c>
      <c r="C252" s="258"/>
      <c r="D252" s="258"/>
      <c r="E252" s="259"/>
      <c r="F252" s="260"/>
    </row>
    <row r="253" customHeight="1" spans="1:6">
      <c r="A253" s="256">
        <v>2019999</v>
      </c>
      <c r="B253" s="257" t="s">
        <v>215</v>
      </c>
      <c r="C253" s="258">
        <v>102</v>
      </c>
      <c r="D253" s="258"/>
      <c r="E253" s="259"/>
      <c r="F253" s="260"/>
    </row>
    <row r="254" customHeight="1" spans="1:6">
      <c r="A254" s="246">
        <v>202</v>
      </c>
      <c r="B254" s="247" t="s">
        <v>216</v>
      </c>
      <c r="C254" s="248">
        <f>SUM(C255,C262,C265,C268,C274,C279,C281,C286,C292)</f>
        <v>0</v>
      </c>
      <c r="D254" s="248">
        <f>SUM(D255,D262,D265,D268,D274,D279,D281,D286,D292)</f>
        <v>0</v>
      </c>
      <c r="E254" s="249"/>
      <c r="F254" s="250"/>
    </row>
    <row r="255" customHeight="1" spans="1:6">
      <c r="A255" s="251">
        <v>20201</v>
      </c>
      <c r="B255" s="252" t="s">
        <v>217</v>
      </c>
      <c r="C255" s="253">
        <f>SUM(C256:C261)</f>
        <v>0</v>
      </c>
      <c r="D255" s="253">
        <f>SUM(D256:D261)</f>
        <v>0</v>
      </c>
      <c r="E255" s="254"/>
      <c r="F255" s="255"/>
    </row>
    <row r="256" customHeight="1" spans="1:6">
      <c r="A256" s="256">
        <v>2020101</v>
      </c>
      <c r="B256" s="257" t="s">
        <v>83</v>
      </c>
      <c r="C256" s="258"/>
      <c r="D256" s="258"/>
      <c r="E256" s="259"/>
      <c r="F256" s="260"/>
    </row>
    <row r="257" customHeight="1" spans="1:6">
      <c r="A257" s="256">
        <v>2020102</v>
      </c>
      <c r="B257" s="257" t="s">
        <v>84</v>
      </c>
      <c r="C257" s="258"/>
      <c r="D257" s="258"/>
      <c r="E257" s="259"/>
      <c r="F257" s="260"/>
    </row>
    <row r="258" customHeight="1" spans="1:6">
      <c r="A258" s="256">
        <v>2020103</v>
      </c>
      <c r="B258" s="257" t="s">
        <v>85</v>
      </c>
      <c r="C258" s="258"/>
      <c r="D258" s="258"/>
      <c r="E258" s="259"/>
      <c r="F258" s="260"/>
    </row>
    <row r="259" customHeight="1" spans="1:6">
      <c r="A259" s="256">
        <v>2020104</v>
      </c>
      <c r="B259" s="257" t="s">
        <v>177</v>
      </c>
      <c r="C259" s="258"/>
      <c r="D259" s="258"/>
      <c r="E259" s="259"/>
      <c r="F259" s="260"/>
    </row>
    <row r="260" customHeight="1" spans="1:6">
      <c r="A260" s="256">
        <v>2020150</v>
      </c>
      <c r="B260" s="257" t="s">
        <v>92</v>
      </c>
      <c r="C260" s="258"/>
      <c r="D260" s="258"/>
      <c r="E260" s="259"/>
      <c r="F260" s="260"/>
    </row>
    <row r="261" customHeight="1" spans="1:6">
      <c r="A261" s="256">
        <v>2020199</v>
      </c>
      <c r="B261" s="257" t="s">
        <v>218</v>
      </c>
      <c r="C261" s="258"/>
      <c r="D261" s="258"/>
      <c r="E261" s="259"/>
      <c r="F261" s="260"/>
    </row>
    <row r="262" customHeight="1" spans="1:6">
      <c r="A262" s="251">
        <v>20202</v>
      </c>
      <c r="B262" s="252" t="s">
        <v>219</v>
      </c>
      <c r="C262" s="253">
        <f>SUM(C263:C264)</f>
        <v>0</v>
      </c>
      <c r="D262" s="253">
        <f>SUM(D263:D264)</f>
        <v>0</v>
      </c>
      <c r="E262" s="254"/>
      <c r="F262" s="255"/>
    </row>
    <row r="263" customHeight="1" spans="1:6">
      <c r="A263" s="256">
        <v>2020201</v>
      </c>
      <c r="B263" s="257" t="s">
        <v>220</v>
      </c>
      <c r="C263" s="258"/>
      <c r="D263" s="258"/>
      <c r="E263" s="259"/>
      <c r="F263" s="260"/>
    </row>
    <row r="264" customHeight="1" spans="1:6">
      <c r="A264" s="256">
        <v>2020202</v>
      </c>
      <c r="B264" s="257" t="s">
        <v>221</v>
      </c>
      <c r="C264" s="258"/>
      <c r="D264" s="258"/>
      <c r="E264" s="259"/>
      <c r="F264" s="260"/>
    </row>
    <row r="265" customHeight="1" spans="1:6">
      <c r="A265" s="251">
        <v>20203</v>
      </c>
      <c r="B265" s="252" t="s">
        <v>222</v>
      </c>
      <c r="C265" s="253">
        <f>SUM(C266:C267)</f>
        <v>0</v>
      </c>
      <c r="D265" s="253">
        <f>SUM(D266:D267)</f>
        <v>0</v>
      </c>
      <c r="E265" s="254"/>
      <c r="F265" s="255"/>
    </row>
    <row r="266" customHeight="1" spans="1:6">
      <c r="A266" s="256">
        <v>2020304</v>
      </c>
      <c r="B266" s="257" t="s">
        <v>223</v>
      </c>
      <c r="C266" s="258"/>
      <c r="D266" s="258"/>
      <c r="E266" s="259"/>
      <c r="F266" s="260"/>
    </row>
    <row r="267" customHeight="1" spans="1:6">
      <c r="A267" s="256">
        <v>2020306</v>
      </c>
      <c r="B267" s="257" t="s">
        <v>224</v>
      </c>
      <c r="C267" s="258"/>
      <c r="D267" s="258"/>
      <c r="E267" s="259"/>
      <c r="F267" s="260"/>
    </row>
    <row r="268" customHeight="1" spans="1:6">
      <c r="A268" s="251">
        <v>20204</v>
      </c>
      <c r="B268" s="252" t="s">
        <v>225</v>
      </c>
      <c r="C268" s="253">
        <f>SUM(C269:C273)</f>
        <v>0</v>
      </c>
      <c r="D268" s="253">
        <f>SUM(D269:D273)</f>
        <v>0</v>
      </c>
      <c r="E268" s="254"/>
      <c r="F268" s="255"/>
    </row>
    <row r="269" customHeight="1" spans="1:6">
      <c r="A269" s="256">
        <v>2020401</v>
      </c>
      <c r="B269" s="257" t="s">
        <v>226</v>
      </c>
      <c r="C269" s="258"/>
      <c r="D269" s="258"/>
      <c r="E269" s="259"/>
      <c r="F269" s="260"/>
    </row>
    <row r="270" customHeight="1" spans="1:6">
      <c r="A270" s="256">
        <v>2020402</v>
      </c>
      <c r="B270" s="257" t="s">
        <v>227</v>
      </c>
      <c r="C270" s="258"/>
      <c r="D270" s="258"/>
      <c r="E270" s="259"/>
      <c r="F270" s="260"/>
    </row>
    <row r="271" customHeight="1" spans="1:6">
      <c r="A271" s="256">
        <v>2020403</v>
      </c>
      <c r="B271" s="257" t="s">
        <v>228</v>
      </c>
      <c r="C271" s="258"/>
      <c r="D271" s="258"/>
      <c r="E271" s="259"/>
      <c r="F271" s="260"/>
    </row>
    <row r="272" customHeight="1" spans="1:6">
      <c r="A272" s="256">
        <v>2020404</v>
      </c>
      <c r="B272" s="257" t="s">
        <v>229</v>
      </c>
      <c r="C272" s="258"/>
      <c r="D272" s="258"/>
      <c r="E272" s="259"/>
      <c r="F272" s="260"/>
    </row>
    <row r="273" customHeight="1" spans="1:6">
      <c r="A273" s="256">
        <v>2020499</v>
      </c>
      <c r="B273" s="257" t="s">
        <v>230</v>
      </c>
      <c r="C273" s="258"/>
      <c r="D273" s="258"/>
      <c r="E273" s="259"/>
      <c r="F273" s="260"/>
    </row>
    <row r="274" customHeight="1" spans="1:6">
      <c r="A274" s="251">
        <v>20205</v>
      </c>
      <c r="B274" s="252" t="s">
        <v>231</v>
      </c>
      <c r="C274" s="253">
        <f>SUM(C275:C278)</f>
        <v>0</v>
      </c>
      <c r="D274" s="253">
        <f>SUM(D275:D278)</f>
        <v>0</v>
      </c>
      <c r="E274" s="254"/>
      <c r="F274" s="255"/>
    </row>
    <row r="275" customHeight="1" spans="1:6">
      <c r="A275" s="256">
        <v>2020503</v>
      </c>
      <c r="B275" s="257" t="s">
        <v>232</v>
      </c>
      <c r="C275" s="258"/>
      <c r="D275" s="258"/>
      <c r="E275" s="259"/>
      <c r="F275" s="260"/>
    </row>
    <row r="276" customHeight="1" spans="1:6">
      <c r="A276" s="256">
        <v>2020504</v>
      </c>
      <c r="B276" s="257" t="s">
        <v>233</v>
      </c>
      <c r="C276" s="258"/>
      <c r="D276" s="258"/>
      <c r="E276" s="259"/>
      <c r="F276" s="260"/>
    </row>
    <row r="277" customHeight="1" spans="1:6">
      <c r="A277" s="256">
        <v>2020505</v>
      </c>
      <c r="B277" s="257" t="s">
        <v>234</v>
      </c>
      <c r="C277" s="258"/>
      <c r="D277" s="258"/>
      <c r="E277" s="259"/>
      <c r="F277" s="260"/>
    </row>
    <row r="278" customHeight="1" spans="1:6">
      <c r="A278" s="256">
        <v>2020599</v>
      </c>
      <c r="B278" s="257" t="s">
        <v>235</v>
      </c>
      <c r="C278" s="258"/>
      <c r="D278" s="258"/>
      <c r="E278" s="259"/>
      <c r="F278" s="260"/>
    </row>
    <row r="279" customHeight="1" spans="1:6">
      <c r="A279" s="251">
        <v>20206</v>
      </c>
      <c r="B279" s="252" t="s">
        <v>236</v>
      </c>
      <c r="C279" s="253">
        <f>C280</f>
        <v>0</v>
      </c>
      <c r="D279" s="253">
        <f>D280</f>
        <v>0</v>
      </c>
      <c r="E279" s="254"/>
      <c r="F279" s="255"/>
    </row>
    <row r="280" customHeight="1" spans="1:6">
      <c r="A280" s="256">
        <v>2020601</v>
      </c>
      <c r="B280" s="257" t="s">
        <v>237</v>
      </c>
      <c r="C280" s="258"/>
      <c r="D280" s="258"/>
      <c r="E280" s="259"/>
      <c r="F280" s="260"/>
    </row>
    <row r="281" customHeight="1" spans="1:6">
      <c r="A281" s="251">
        <v>20207</v>
      </c>
      <c r="B281" s="252" t="s">
        <v>238</v>
      </c>
      <c r="C281" s="253">
        <f>SUM(C282:C285)</f>
        <v>0</v>
      </c>
      <c r="D281" s="253">
        <f>SUM(D282:D285)</f>
        <v>0</v>
      </c>
      <c r="E281" s="254"/>
      <c r="F281" s="255"/>
    </row>
    <row r="282" customHeight="1" spans="1:6">
      <c r="A282" s="256">
        <v>2020701</v>
      </c>
      <c r="B282" s="257" t="s">
        <v>239</v>
      </c>
      <c r="C282" s="258"/>
      <c r="D282" s="258"/>
      <c r="E282" s="259"/>
      <c r="F282" s="260"/>
    </row>
    <row r="283" customHeight="1" spans="1:6">
      <c r="A283" s="256">
        <v>2020702</v>
      </c>
      <c r="B283" s="257" t="s">
        <v>240</v>
      </c>
      <c r="C283" s="258"/>
      <c r="D283" s="258"/>
      <c r="E283" s="259"/>
      <c r="F283" s="260"/>
    </row>
    <row r="284" customHeight="1" spans="1:6">
      <c r="A284" s="256">
        <v>2020703</v>
      </c>
      <c r="B284" s="257" t="s">
        <v>241</v>
      </c>
      <c r="C284" s="258"/>
      <c r="D284" s="258"/>
      <c r="E284" s="259"/>
      <c r="F284" s="260"/>
    </row>
    <row r="285" customHeight="1" spans="1:6">
      <c r="A285" s="256">
        <v>2020799</v>
      </c>
      <c r="B285" s="257" t="s">
        <v>242</v>
      </c>
      <c r="C285" s="258"/>
      <c r="D285" s="258"/>
      <c r="E285" s="259"/>
      <c r="F285" s="260"/>
    </row>
    <row r="286" customHeight="1" spans="1:6">
      <c r="A286" s="251">
        <v>20208</v>
      </c>
      <c r="B286" s="252" t="s">
        <v>243</v>
      </c>
      <c r="C286" s="253">
        <f>SUM(C287:C291)</f>
        <v>0</v>
      </c>
      <c r="D286" s="253">
        <f>SUM(D287:D291)</f>
        <v>0</v>
      </c>
      <c r="E286" s="254"/>
      <c r="F286" s="255"/>
    </row>
    <row r="287" customHeight="1" spans="1:6">
      <c r="A287" s="256">
        <v>2020801</v>
      </c>
      <c r="B287" s="257" t="s">
        <v>83</v>
      </c>
      <c r="C287" s="258"/>
      <c r="D287" s="258"/>
      <c r="E287" s="259"/>
      <c r="F287" s="260"/>
    </row>
    <row r="288" customHeight="1" spans="1:6">
      <c r="A288" s="256">
        <v>2020802</v>
      </c>
      <c r="B288" s="257" t="s">
        <v>84</v>
      </c>
      <c r="C288" s="258"/>
      <c r="D288" s="258"/>
      <c r="E288" s="259"/>
      <c r="F288" s="260"/>
    </row>
    <row r="289" customHeight="1" spans="1:6">
      <c r="A289" s="256">
        <v>2020803</v>
      </c>
      <c r="B289" s="257" t="s">
        <v>85</v>
      </c>
      <c r="C289" s="258"/>
      <c r="D289" s="258"/>
      <c r="E289" s="259"/>
      <c r="F289" s="260"/>
    </row>
    <row r="290" customHeight="1" spans="1:6">
      <c r="A290" s="256">
        <v>2020850</v>
      </c>
      <c r="B290" s="257" t="s">
        <v>92</v>
      </c>
      <c r="C290" s="258"/>
      <c r="D290" s="258"/>
      <c r="E290" s="259"/>
      <c r="F290" s="260"/>
    </row>
    <row r="291" customHeight="1" spans="1:6">
      <c r="A291" s="256">
        <v>2020899</v>
      </c>
      <c r="B291" s="257" t="s">
        <v>244</v>
      </c>
      <c r="C291" s="258"/>
      <c r="D291" s="258"/>
      <c r="E291" s="259"/>
      <c r="F291" s="260"/>
    </row>
    <row r="292" customHeight="1" spans="1:6">
      <c r="A292" s="251">
        <v>20299</v>
      </c>
      <c r="B292" s="252" t="s">
        <v>245</v>
      </c>
      <c r="C292" s="253">
        <f>C293</f>
        <v>0</v>
      </c>
      <c r="D292" s="253">
        <f>D293</f>
        <v>0</v>
      </c>
      <c r="E292" s="254"/>
      <c r="F292" s="255"/>
    </row>
    <row r="293" customHeight="1" spans="1:6">
      <c r="A293" s="256">
        <v>2029999</v>
      </c>
      <c r="B293" s="257" t="s">
        <v>246</v>
      </c>
      <c r="C293" s="258"/>
      <c r="D293" s="258"/>
      <c r="E293" s="259"/>
      <c r="F293" s="260"/>
    </row>
    <row r="294" customHeight="1" spans="1:6">
      <c r="A294" s="246">
        <v>203</v>
      </c>
      <c r="B294" s="247" t="s">
        <v>247</v>
      </c>
      <c r="C294" s="248">
        <f>SUM(C295,C299,C301,C303,C311)</f>
        <v>984</v>
      </c>
      <c r="D294" s="248">
        <f>SUM(D295,D299,D301,D303,D311)</f>
        <v>694</v>
      </c>
      <c r="E294" s="249">
        <f>D294/C294</f>
        <v>0.705284552845528</v>
      </c>
      <c r="F294" s="250"/>
    </row>
    <row r="295" customHeight="1" spans="1:6">
      <c r="A295" s="251">
        <v>20301</v>
      </c>
      <c r="B295" s="252" t="s">
        <v>248</v>
      </c>
      <c r="C295" s="253">
        <f>SUM(C296:C298)</f>
        <v>0</v>
      </c>
      <c r="D295" s="253">
        <f>SUM(D296:D298)</f>
        <v>0</v>
      </c>
      <c r="E295" s="254"/>
      <c r="F295" s="255"/>
    </row>
    <row r="296" customHeight="1" spans="1:6">
      <c r="A296" s="256">
        <v>2030101</v>
      </c>
      <c r="B296" s="257" t="s">
        <v>249</v>
      </c>
      <c r="C296" s="258"/>
      <c r="D296" s="258"/>
      <c r="E296" s="259"/>
      <c r="F296" s="260"/>
    </row>
    <row r="297" customHeight="1" spans="1:6">
      <c r="A297" s="256">
        <v>2030102</v>
      </c>
      <c r="B297" s="257" t="s">
        <v>250</v>
      </c>
      <c r="C297" s="258"/>
      <c r="D297" s="258"/>
      <c r="E297" s="259"/>
      <c r="F297" s="260"/>
    </row>
    <row r="298" customHeight="1" spans="1:6">
      <c r="A298" s="256">
        <v>2030199</v>
      </c>
      <c r="B298" s="257" t="s">
        <v>251</v>
      </c>
      <c r="C298" s="258"/>
      <c r="D298" s="258"/>
      <c r="E298" s="259"/>
      <c r="F298" s="260"/>
    </row>
    <row r="299" customHeight="1" spans="1:6">
      <c r="A299" s="251">
        <v>20304</v>
      </c>
      <c r="B299" s="252" t="s">
        <v>252</v>
      </c>
      <c r="C299" s="253">
        <f>C300</f>
        <v>0</v>
      </c>
      <c r="D299" s="253">
        <f>D300</f>
        <v>0</v>
      </c>
      <c r="E299" s="254"/>
      <c r="F299" s="255"/>
    </row>
    <row r="300" customHeight="1" spans="1:6">
      <c r="A300" s="256">
        <v>2030401</v>
      </c>
      <c r="B300" s="257" t="s">
        <v>253</v>
      </c>
      <c r="C300" s="258"/>
      <c r="D300" s="258"/>
      <c r="E300" s="259"/>
      <c r="F300" s="260"/>
    </row>
    <row r="301" customHeight="1" spans="1:6">
      <c r="A301" s="251">
        <v>20305</v>
      </c>
      <c r="B301" s="252" t="s">
        <v>254</v>
      </c>
      <c r="C301" s="253">
        <f>C302</f>
        <v>0</v>
      </c>
      <c r="D301" s="253">
        <f>D302</f>
        <v>0</v>
      </c>
      <c r="E301" s="254"/>
      <c r="F301" s="255"/>
    </row>
    <row r="302" customHeight="1" spans="1:6">
      <c r="A302" s="256">
        <v>2030501</v>
      </c>
      <c r="B302" s="257" t="s">
        <v>255</v>
      </c>
      <c r="C302" s="258"/>
      <c r="D302" s="258"/>
      <c r="E302" s="259"/>
      <c r="F302" s="260"/>
    </row>
    <row r="303" customHeight="1" spans="1:6">
      <c r="A303" s="251">
        <v>20306</v>
      </c>
      <c r="B303" s="252" t="s">
        <v>256</v>
      </c>
      <c r="C303" s="253">
        <f>SUM(C304:C310)</f>
        <v>984</v>
      </c>
      <c r="D303" s="253">
        <f>SUM(D304:D310)</f>
        <v>694</v>
      </c>
      <c r="E303" s="254">
        <f>D303/C303</f>
        <v>0.705284552845528</v>
      </c>
      <c r="F303" s="255"/>
    </row>
    <row r="304" customHeight="1" spans="1:6">
      <c r="A304" s="256">
        <v>2030601</v>
      </c>
      <c r="B304" s="257" t="s">
        <v>257</v>
      </c>
      <c r="C304" s="258">
        <v>70</v>
      </c>
      <c r="D304" s="258">
        <f>VLOOKUP(A304,[1]Sheet2!$D$4:$F$304,3,FALSE)</f>
        <v>80</v>
      </c>
      <c r="E304" s="259">
        <f>D304/C304</f>
        <v>1.14285714285714</v>
      </c>
      <c r="F304" s="260"/>
    </row>
    <row r="305" customHeight="1" spans="1:6">
      <c r="A305" s="256">
        <v>2030602</v>
      </c>
      <c r="B305" s="257" t="s">
        <v>258</v>
      </c>
      <c r="C305" s="258"/>
      <c r="D305" s="258"/>
      <c r="E305" s="259"/>
      <c r="F305" s="260"/>
    </row>
    <row r="306" customHeight="1" spans="1:6">
      <c r="A306" s="256">
        <v>2030603</v>
      </c>
      <c r="B306" s="257" t="s">
        <v>259</v>
      </c>
      <c r="C306" s="258">
        <v>383</v>
      </c>
      <c r="D306" s="258">
        <f>VLOOKUP(A306,[1]Sheet2!$D$4:$F$304,3,FALSE)</f>
        <v>341</v>
      </c>
      <c r="E306" s="259">
        <f>D306/C306</f>
        <v>0.890339425587467</v>
      </c>
      <c r="F306" s="260"/>
    </row>
    <row r="307" customHeight="1" spans="1:6">
      <c r="A307" s="256">
        <v>2030604</v>
      </c>
      <c r="B307" s="257" t="s">
        <v>260</v>
      </c>
      <c r="C307" s="258"/>
      <c r="D307" s="258"/>
      <c r="E307" s="259"/>
      <c r="F307" s="260"/>
    </row>
    <row r="308" customHeight="1" spans="1:6">
      <c r="A308" s="256">
        <v>2030607</v>
      </c>
      <c r="B308" s="257" t="s">
        <v>261</v>
      </c>
      <c r="C308" s="258">
        <v>305</v>
      </c>
      <c r="D308" s="258">
        <f>VLOOKUP(A308,[1]Sheet2!$D$4:$F$304,3,FALSE)</f>
        <v>188</v>
      </c>
      <c r="E308" s="259">
        <f>D308/C308</f>
        <v>0.616393442622951</v>
      </c>
      <c r="F308" s="260"/>
    </row>
    <row r="309" customHeight="1" spans="1:6">
      <c r="A309" s="256">
        <v>2030608</v>
      </c>
      <c r="B309" s="257" t="s">
        <v>262</v>
      </c>
      <c r="C309" s="258"/>
      <c r="D309" s="258"/>
      <c r="E309" s="259"/>
      <c r="F309" s="260"/>
    </row>
    <row r="310" customHeight="1" spans="1:6">
      <c r="A310" s="256">
        <v>2030699</v>
      </c>
      <c r="B310" s="257" t="s">
        <v>263</v>
      </c>
      <c r="C310" s="258">
        <v>226</v>
      </c>
      <c r="D310" s="258">
        <f>VLOOKUP(A310,[1]Sheet2!$D$4:$F$304,3,FALSE)</f>
        <v>85</v>
      </c>
      <c r="E310" s="259">
        <f>D310/C310</f>
        <v>0.376106194690265</v>
      </c>
      <c r="F310" s="260"/>
    </row>
    <row r="311" customHeight="1" spans="1:6">
      <c r="A311" s="251">
        <v>20399</v>
      </c>
      <c r="B311" s="252" t="s">
        <v>264</v>
      </c>
      <c r="C311" s="253">
        <f>C312</f>
        <v>0</v>
      </c>
      <c r="D311" s="253">
        <f>D312</f>
        <v>0</v>
      </c>
      <c r="E311" s="254"/>
      <c r="F311" s="255"/>
    </row>
    <row r="312" customHeight="1" spans="1:6">
      <c r="A312" s="256">
        <v>2039999</v>
      </c>
      <c r="B312" s="257" t="s">
        <v>265</v>
      </c>
      <c r="C312" s="258"/>
      <c r="D312" s="258"/>
      <c r="E312" s="259"/>
      <c r="F312" s="260"/>
    </row>
    <row r="313" customHeight="1" spans="1:6">
      <c r="A313" s="246">
        <v>204</v>
      </c>
      <c r="B313" s="247" t="s">
        <v>266</v>
      </c>
      <c r="C313" s="248">
        <f>SUM(C314,C317,C328,C335,C343,C352,C366,C376,C386,C394,C400)</f>
        <v>51813</v>
      </c>
      <c r="D313" s="248">
        <f>SUM(D314,D317,D328,D335,D343,D352,D366,D376,D386,D394,D400)</f>
        <v>51443</v>
      </c>
      <c r="E313" s="249">
        <f>D313/C313</f>
        <v>0.992858935016309</v>
      </c>
      <c r="F313" s="250"/>
    </row>
    <row r="314" customHeight="1" spans="1:6">
      <c r="A314" s="251">
        <v>20401</v>
      </c>
      <c r="B314" s="252" t="s">
        <v>267</v>
      </c>
      <c r="C314" s="253">
        <f>SUM(C315:C316)</f>
        <v>0</v>
      </c>
      <c r="D314" s="253">
        <f>SUM(D315:D316)</f>
        <v>1</v>
      </c>
      <c r="E314" s="254"/>
      <c r="F314" s="255"/>
    </row>
    <row r="315" customHeight="1" spans="1:6">
      <c r="A315" s="256">
        <v>2040101</v>
      </c>
      <c r="B315" s="257" t="s">
        <v>268</v>
      </c>
      <c r="C315" s="258"/>
      <c r="D315" s="258"/>
      <c r="E315" s="259"/>
      <c r="F315" s="260"/>
    </row>
    <row r="316" customHeight="1" spans="1:6">
      <c r="A316" s="256">
        <v>2040199</v>
      </c>
      <c r="B316" s="257" t="s">
        <v>269</v>
      </c>
      <c r="C316" s="258"/>
      <c r="D316" s="258">
        <f>VLOOKUP(A316,[1]Sheet2!$D$4:$F$304,3,FALSE)</f>
        <v>1</v>
      </c>
      <c r="E316" s="259"/>
      <c r="F316" s="260"/>
    </row>
    <row r="317" customHeight="1" spans="1:6">
      <c r="A317" s="251">
        <v>20402</v>
      </c>
      <c r="B317" s="252" t="s">
        <v>270</v>
      </c>
      <c r="C317" s="253">
        <f>SUM(C318:C327)</f>
        <v>49781</v>
      </c>
      <c r="D317" s="253">
        <f>SUM(D318:D327)</f>
        <v>49935</v>
      </c>
      <c r="E317" s="254">
        <f>D317/C317</f>
        <v>1.0030935497479</v>
      </c>
      <c r="F317" s="255"/>
    </row>
    <row r="318" customHeight="1" spans="1:6">
      <c r="A318" s="256">
        <v>2040201</v>
      </c>
      <c r="B318" s="257" t="s">
        <v>83</v>
      </c>
      <c r="C318" s="258">
        <v>43820</v>
      </c>
      <c r="D318" s="258">
        <f>VLOOKUP(A318,[1]Sheet2!$D$4:$F$304,3,FALSE)</f>
        <v>41457</v>
      </c>
      <c r="E318" s="259">
        <f>D318/C318</f>
        <v>0.946074851665906</v>
      </c>
      <c r="F318" s="260"/>
    </row>
    <row r="319" customHeight="1" spans="1:6">
      <c r="A319" s="256">
        <v>2040202</v>
      </c>
      <c r="B319" s="257" t="s">
        <v>84</v>
      </c>
      <c r="C319" s="258"/>
      <c r="D319" s="258"/>
      <c r="E319" s="259"/>
      <c r="F319" s="260"/>
    </row>
    <row r="320" customHeight="1" spans="1:6">
      <c r="A320" s="256">
        <v>2040203</v>
      </c>
      <c r="B320" s="257" t="s">
        <v>85</v>
      </c>
      <c r="C320" s="258"/>
      <c r="D320" s="258"/>
      <c r="E320" s="259"/>
      <c r="F320" s="260"/>
    </row>
    <row r="321" customHeight="1" spans="1:6">
      <c r="A321" s="256">
        <v>2040219</v>
      </c>
      <c r="B321" s="257" t="s">
        <v>123</v>
      </c>
      <c r="C321" s="258"/>
      <c r="D321" s="258"/>
      <c r="E321" s="259"/>
      <c r="F321" s="260"/>
    </row>
    <row r="322" customHeight="1" spans="1:6">
      <c r="A322" s="256">
        <v>2040220</v>
      </c>
      <c r="B322" s="257" t="s">
        <v>271</v>
      </c>
      <c r="C322" s="258"/>
      <c r="D322" s="258"/>
      <c r="E322" s="259"/>
      <c r="F322" s="260"/>
    </row>
    <row r="323" customHeight="1" spans="1:6">
      <c r="A323" s="256">
        <v>2040221</v>
      </c>
      <c r="B323" s="257" t="s">
        <v>272</v>
      </c>
      <c r="C323" s="258"/>
      <c r="D323" s="258"/>
      <c r="E323" s="259"/>
      <c r="F323" s="260"/>
    </row>
    <row r="324" customHeight="1" spans="1:6">
      <c r="A324" s="256">
        <v>2040222</v>
      </c>
      <c r="B324" s="257" t="s">
        <v>273</v>
      </c>
      <c r="C324" s="258"/>
      <c r="D324" s="258"/>
      <c r="E324" s="259"/>
      <c r="F324" s="260"/>
    </row>
    <row r="325" customHeight="1" spans="1:6">
      <c r="A325" s="256">
        <v>2040223</v>
      </c>
      <c r="B325" s="257" t="s">
        <v>274</v>
      </c>
      <c r="C325" s="258"/>
      <c r="D325" s="258"/>
      <c r="E325" s="259"/>
      <c r="F325" s="260"/>
    </row>
    <row r="326" customHeight="1" spans="1:6">
      <c r="A326" s="256">
        <v>2040250</v>
      </c>
      <c r="B326" s="257" t="s">
        <v>92</v>
      </c>
      <c r="C326" s="258"/>
      <c r="D326" s="258"/>
      <c r="E326" s="259"/>
      <c r="F326" s="260"/>
    </row>
    <row r="327" customHeight="1" spans="1:6">
      <c r="A327" s="256">
        <v>2040299</v>
      </c>
      <c r="B327" s="257" t="s">
        <v>275</v>
      </c>
      <c r="C327" s="258">
        <v>5961</v>
      </c>
      <c r="D327" s="258">
        <f>VLOOKUP(A327,[1]Sheet2!$D$4:$F$304,3,FALSE)</f>
        <v>8478</v>
      </c>
      <c r="E327" s="259">
        <f>D327/C327</f>
        <v>1.42224458983392</v>
      </c>
      <c r="F327" s="260"/>
    </row>
    <row r="328" customHeight="1" spans="1:6">
      <c r="A328" s="251">
        <v>20403</v>
      </c>
      <c r="B328" s="252" t="s">
        <v>276</v>
      </c>
      <c r="C328" s="253">
        <f>SUM(C329:C334)</f>
        <v>0</v>
      </c>
      <c r="D328" s="253">
        <f>SUM(D329:D334)</f>
        <v>0</v>
      </c>
      <c r="E328" s="254"/>
      <c r="F328" s="255"/>
    </row>
    <row r="329" customHeight="1" spans="1:6">
      <c r="A329" s="256">
        <v>2040301</v>
      </c>
      <c r="B329" s="257" t="s">
        <v>83</v>
      </c>
      <c r="C329" s="258"/>
      <c r="D329" s="258"/>
      <c r="E329" s="259"/>
      <c r="F329" s="260"/>
    </row>
    <row r="330" customHeight="1" spans="1:6">
      <c r="A330" s="256">
        <v>2040302</v>
      </c>
      <c r="B330" s="257" t="s">
        <v>84</v>
      </c>
      <c r="C330" s="258"/>
      <c r="D330" s="258"/>
      <c r="E330" s="259"/>
      <c r="F330" s="260"/>
    </row>
    <row r="331" customHeight="1" spans="1:6">
      <c r="A331" s="256">
        <v>2040303</v>
      </c>
      <c r="B331" s="257" t="s">
        <v>85</v>
      </c>
      <c r="C331" s="258"/>
      <c r="D331" s="258"/>
      <c r="E331" s="259"/>
      <c r="F331" s="260"/>
    </row>
    <row r="332" customHeight="1" spans="1:6">
      <c r="A332" s="256">
        <v>2040304</v>
      </c>
      <c r="B332" s="257" t="s">
        <v>277</v>
      </c>
      <c r="C332" s="258"/>
      <c r="D332" s="258"/>
      <c r="E332" s="259"/>
      <c r="F332" s="260"/>
    </row>
    <row r="333" customHeight="1" spans="1:6">
      <c r="A333" s="256">
        <v>2040350</v>
      </c>
      <c r="B333" s="257" t="s">
        <v>92</v>
      </c>
      <c r="C333" s="258"/>
      <c r="D333" s="258"/>
      <c r="E333" s="259"/>
      <c r="F333" s="260"/>
    </row>
    <row r="334" customHeight="1" spans="1:6">
      <c r="A334" s="256">
        <v>2040399</v>
      </c>
      <c r="B334" s="257" t="s">
        <v>278</v>
      </c>
      <c r="C334" s="258"/>
      <c r="D334" s="258"/>
      <c r="E334" s="259"/>
      <c r="F334" s="260"/>
    </row>
    <row r="335" customHeight="1" spans="1:6">
      <c r="A335" s="251">
        <v>20404</v>
      </c>
      <c r="B335" s="252" t="s">
        <v>279</v>
      </c>
      <c r="C335" s="253">
        <f>SUM(C336:C342)</f>
        <v>0</v>
      </c>
      <c r="D335" s="253">
        <f>SUM(D336:D342)</f>
        <v>0</v>
      </c>
      <c r="E335" s="254"/>
      <c r="F335" s="255"/>
    </row>
    <row r="336" customHeight="1" spans="1:6">
      <c r="A336" s="256">
        <v>2040401</v>
      </c>
      <c r="B336" s="257" t="s">
        <v>83</v>
      </c>
      <c r="C336" s="258"/>
      <c r="D336" s="258"/>
      <c r="E336" s="259"/>
      <c r="F336" s="260"/>
    </row>
    <row r="337" customHeight="1" spans="1:6">
      <c r="A337" s="256">
        <v>2040402</v>
      </c>
      <c r="B337" s="257" t="s">
        <v>84</v>
      </c>
      <c r="C337" s="258"/>
      <c r="D337" s="258"/>
      <c r="E337" s="259"/>
      <c r="F337" s="260"/>
    </row>
    <row r="338" customHeight="1" spans="1:6">
      <c r="A338" s="256">
        <v>2040403</v>
      </c>
      <c r="B338" s="257" t="s">
        <v>85</v>
      </c>
      <c r="C338" s="258"/>
      <c r="D338" s="258"/>
      <c r="E338" s="259"/>
      <c r="F338" s="260"/>
    </row>
    <row r="339" customHeight="1" spans="1:6">
      <c r="A339" s="256">
        <v>2040409</v>
      </c>
      <c r="B339" s="257" t="s">
        <v>280</v>
      </c>
      <c r="C339" s="258"/>
      <c r="D339" s="258"/>
      <c r="E339" s="259"/>
      <c r="F339" s="260"/>
    </row>
    <row r="340" customHeight="1" spans="1:6">
      <c r="A340" s="256">
        <v>2040410</v>
      </c>
      <c r="B340" s="257" t="s">
        <v>281</v>
      </c>
      <c r="C340" s="258"/>
      <c r="D340" s="258"/>
      <c r="E340" s="259"/>
      <c r="F340" s="260"/>
    </row>
    <row r="341" customHeight="1" spans="1:6">
      <c r="A341" s="256">
        <v>2040450</v>
      </c>
      <c r="B341" s="257" t="s">
        <v>92</v>
      </c>
      <c r="C341" s="258"/>
      <c r="D341" s="258"/>
      <c r="E341" s="259"/>
      <c r="F341" s="260"/>
    </row>
    <row r="342" customHeight="1" spans="1:6">
      <c r="A342" s="256">
        <v>2040499</v>
      </c>
      <c r="B342" s="257" t="s">
        <v>282</v>
      </c>
      <c r="C342" s="258"/>
      <c r="D342" s="258"/>
      <c r="E342" s="259"/>
      <c r="F342" s="260"/>
    </row>
    <row r="343" customHeight="1" spans="1:6">
      <c r="A343" s="251">
        <v>20405</v>
      </c>
      <c r="B343" s="252" t="s">
        <v>283</v>
      </c>
      <c r="C343" s="253">
        <f>SUM(C344:C351)</f>
        <v>0</v>
      </c>
      <c r="D343" s="253">
        <f>SUM(D344:D351)</f>
        <v>0</v>
      </c>
      <c r="E343" s="254"/>
      <c r="F343" s="255"/>
    </row>
    <row r="344" customHeight="1" spans="1:6">
      <c r="A344" s="256">
        <v>2040501</v>
      </c>
      <c r="B344" s="257" t="s">
        <v>83</v>
      </c>
      <c r="C344" s="258"/>
      <c r="D344" s="258"/>
      <c r="E344" s="259"/>
      <c r="F344" s="260"/>
    </row>
    <row r="345" customHeight="1" spans="1:6">
      <c r="A345" s="256">
        <v>2040502</v>
      </c>
      <c r="B345" s="257" t="s">
        <v>84</v>
      </c>
      <c r="C345" s="258"/>
      <c r="D345" s="258"/>
      <c r="E345" s="259"/>
      <c r="F345" s="260"/>
    </row>
    <row r="346" customHeight="1" spans="1:6">
      <c r="A346" s="256">
        <v>2040503</v>
      </c>
      <c r="B346" s="257" t="s">
        <v>85</v>
      </c>
      <c r="C346" s="258"/>
      <c r="D346" s="258"/>
      <c r="E346" s="259"/>
      <c r="F346" s="260"/>
    </row>
    <row r="347" customHeight="1" spans="1:6">
      <c r="A347" s="256">
        <v>2040504</v>
      </c>
      <c r="B347" s="257" t="s">
        <v>284</v>
      </c>
      <c r="C347" s="258"/>
      <c r="D347" s="258"/>
      <c r="E347" s="259"/>
      <c r="F347" s="260"/>
    </row>
    <row r="348" customHeight="1" spans="1:6">
      <c r="A348" s="256">
        <v>2040505</v>
      </c>
      <c r="B348" s="257" t="s">
        <v>285</v>
      </c>
      <c r="C348" s="258"/>
      <c r="D348" s="258"/>
      <c r="E348" s="259"/>
      <c r="F348" s="260"/>
    </row>
    <row r="349" customHeight="1" spans="1:6">
      <c r="A349" s="256">
        <v>2040506</v>
      </c>
      <c r="B349" s="257" t="s">
        <v>286</v>
      </c>
      <c r="C349" s="258"/>
      <c r="D349" s="258"/>
      <c r="E349" s="259"/>
      <c r="F349" s="260"/>
    </row>
    <row r="350" customHeight="1" spans="1:6">
      <c r="A350" s="256">
        <v>2040550</v>
      </c>
      <c r="B350" s="257" t="s">
        <v>92</v>
      </c>
      <c r="C350" s="258"/>
      <c r="D350" s="258"/>
      <c r="E350" s="259"/>
      <c r="F350" s="260"/>
    </row>
    <row r="351" customHeight="1" spans="1:6">
      <c r="A351" s="256">
        <v>2040599</v>
      </c>
      <c r="B351" s="257" t="s">
        <v>287</v>
      </c>
      <c r="C351" s="258"/>
      <c r="D351" s="258"/>
      <c r="E351" s="259"/>
      <c r="F351" s="260"/>
    </row>
    <row r="352" customHeight="1" spans="1:6">
      <c r="A352" s="251">
        <v>20406</v>
      </c>
      <c r="B352" s="252" t="s">
        <v>288</v>
      </c>
      <c r="C352" s="253">
        <f>SUM(C353:C365)</f>
        <v>2032</v>
      </c>
      <c r="D352" s="253">
        <f>SUM(D353:D365)</f>
        <v>1453</v>
      </c>
      <c r="E352" s="254">
        <f>D352/C352</f>
        <v>0.71505905511811</v>
      </c>
      <c r="F352" s="255"/>
    </row>
    <row r="353" customHeight="1" spans="1:6">
      <c r="A353" s="256">
        <v>2040601</v>
      </c>
      <c r="B353" s="257" t="s">
        <v>83</v>
      </c>
      <c r="C353" s="258">
        <v>1705</v>
      </c>
      <c r="D353" s="258">
        <f>VLOOKUP(A353,[1]Sheet2!$D$4:$F$304,3,FALSE)</f>
        <v>1169</v>
      </c>
      <c r="E353" s="259">
        <f>D353/C353</f>
        <v>0.685630498533724</v>
      </c>
      <c r="F353" s="260"/>
    </row>
    <row r="354" customHeight="1" spans="1:6">
      <c r="A354" s="256">
        <v>2040602</v>
      </c>
      <c r="B354" s="257" t="s">
        <v>84</v>
      </c>
      <c r="C354" s="258"/>
      <c r="D354" s="258"/>
      <c r="E354" s="259"/>
      <c r="F354" s="260"/>
    </row>
    <row r="355" customHeight="1" spans="1:6">
      <c r="A355" s="256">
        <v>2040603</v>
      </c>
      <c r="B355" s="257" t="s">
        <v>85</v>
      </c>
      <c r="C355" s="258"/>
      <c r="D355" s="258"/>
      <c r="E355" s="259"/>
      <c r="F355" s="260"/>
    </row>
    <row r="356" customHeight="1" spans="1:6">
      <c r="A356" s="256">
        <v>2040604</v>
      </c>
      <c r="B356" s="257" t="s">
        <v>289</v>
      </c>
      <c r="C356" s="258">
        <v>184</v>
      </c>
      <c r="D356" s="258">
        <f>VLOOKUP(A356,[1]Sheet2!$D$4:$F$304,3,FALSE)</f>
        <v>130</v>
      </c>
      <c r="E356" s="259">
        <f>D356/C356</f>
        <v>0.706521739130435</v>
      </c>
      <c r="F356" s="260"/>
    </row>
    <row r="357" customHeight="1" spans="1:6">
      <c r="A357" s="256">
        <v>2040605</v>
      </c>
      <c r="B357" s="257" t="s">
        <v>290</v>
      </c>
      <c r="C357" s="258"/>
      <c r="D357" s="258"/>
      <c r="E357" s="259"/>
      <c r="F357" s="260"/>
    </row>
    <row r="358" customHeight="1" spans="1:6">
      <c r="A358" s="256">
        <v>2040606</v>
      </c>
      <c r="B358" s="257" t="s">
        <v>291</v>
      </c>
      <c r="C358" s="258"/>
      <c r="D358" s="258"/>
      <c r="E358" s="259"/>
      <c r="F358" s="260"/>
    </row>
    <row r="359" customHeight="1" spans="1:6">
      <c r="A359" s="256">
        <v>2040607</v>
      </c>
      <c r="B359" s="257" t="s">
        <v>292</v>
      </c>
      <c r="C359" s="258">
        <v>31</v>
      </c>
      <c r="D359" s="258">
        <f>VLOOKUP(A359,[1]Sheet2!$D$4:$F$304,3,FALSE)</f>
        <v>40</v>
      </c>
      <c r="E359" s="259">
        <f>D359/C359</f>
        <v>1.29032258064516</v>
      </c>
      <c r="F359" s="260"/>
    </row>
    <row r="360" customHeight="1" spans="1:6">
      <c r="A360" s="256">
        <v>2040608</v>
      </c>
      <c r="B360" s="257" t="s">
        <v>293</v>
      </c>
      <c r="C360" s="258"/>
      <c r="D360" s="258"/>
      <c r="E360" s="259"/>
      <c r="F360" s="260"/>
    </row>
    <row r="361" customHeight="1" spans="1:6">
      <c r="A361" s="256">
        <v>2040610</v>
      </c>
      <c r="B361" s="257" t="s">
        <v>294</v>
      </c>
      <c r="C361" s="258"/>
      <c r="D361" s="258"/>
      <c r="E361" s="259"/>
      <c r="F361" s="260"/>
    </row>
    <row r="362" customHeight="1" spans="1:6">
      <c r="A362" s="256">
        <v>2040612</v>
      </c>
      <c r="B362" s="257" t="s">
        <v>295</v>
      </c>
      <c r="C362" s="258"/>
      <c r="D362" s="258">
        <f>VLOOKUP(A362,[1]Sheet2!$D$4:$F$304,3,FALSE)</f>
        <v>33</v>
      </c>
      <c r="E362" s="259"/>
      <c r="F362" s="260"/>
    </row>
    <row r="363" customHeight="1" spans="1:6">
      <c r="A363" s="256">
        <v>2040613</v>
      </c>
      <c r="B363" s="257" t="s">
        <v>123</v>
      </c>
      <c r="C363" s="258"/>
      <c r="D363" s="258"/>
      <c r="E363" s="259"/>
      <c r="F363" s="260"/>
    </row>
    <row r="364" customHeight="1" spans="1:6">
      <c r="A364" s="256">
        <v>2040650</v>
      </c>
      <c r="B364" s="257" t="s">
        <v>92</v>
      </c>
      <c r="C364" s="258">
        <v>112</v>
      </c>
      <c r="D364" s="258">
        <f>VLOOKUP(A364,[1]Sheet2!$D$4:$F$304,3,FALSE)</f>
        <v>81</v>
      </c>
      <c r="E364" s="259">
        <f>D364/C364</f>
        <v>0.723214285714286</v>
      </c>
      <c r="F364" s="260"/>
    </row>
    <row r="365" customHeight="1" spans="1:6">
      <c r="A365" s="256">
        <v>2040699</v>
      </c>
      <c r="B365" s="257" t="s">
        <v>296</v>
      </c>
      <c r="C365" s="258"/>
      <c r="D365" s="258"/>
      <c r="E365" s="259"/>
      <c r="F365" s="260"/>
    </row>
    <row r="366" customHeight="1" spans="1:6">
      <c r="A366" s="251">
        <v>20407</v>
      </c>
      <c r="B366" s="252" t="s">
        <v>297</v>
      </c>
      <c r="C366" s="253">
        <f>SUM(C367:C375)</f>
        <v>0</v>
      </c>
      <c r="D366" s="253">
        <f>SUM(D367:D375)</f>
        <v>0</v>
      </c>
      <c r="E366" s="254"/>
      <c r="F366" s="255"/>
    </row>
    <row r="367" customHeight="1" spans="1:6">
      <c r="A367" s="256">
        <v>2040701</v>
      </c>
      <c r="B367" s="257" t="s">
        <v>83</v>
      </c>
      <c r="C367" s="258"/>
      <c r="D367" s="258"/>
      <c r="E367" s="259"/>
      <c r="F367" s="260"/>
    </row>
    <row r="368" customHeight="1" spans="1:6">
      <c r="A368" s="256">
        <v>2040702</v>
      </c>
      <c r="B368" s="257" t="s">
        <v>84</v>
      </c>
      <c r="C368" s="258"/>
      <c r="D368" s="258"/>
      <c r="E368" s="259"/>
      <c r="F368" s="260"/>
    </row>
    <row r="369" customHeight="1" spans="1:6">
      <c r="A369" s="256">
        <v>2040703</v>
      </c>
      <c r="B369" s="257" t="s">
        <v>85</v>
      </c>
      <c r="C369" s="258"/>
      <c r="D369" s="258"/>
      <c r="E369" s="259"/>
      <c r="F369" s="260"/>
    </row>
    <row r="370" customHeight="1" spans="1:6">
      <c r="A370" s="256">
        <v>2040704</v>
      </c>
      <c r="B370" s="257" t="s">
        <v>298</v>
      </c>
      <c r="C370" s="258"/>
      <c r="D370" s="258"/>
      <c r="E370" s="259"/>
      <c r="F370" s="260"/>
    </row>
    <row r="371" customHeight="1" spans="1:6">
      <c r="A371" s="256">
        <v>2040705</v>
      </c>
      <c r="B371" s="257" t="s">
        <v>299</v>
      </c>
      <c r="C371" s="258"/>
      <c r="D371" s="258"/>
      <c r="E371" s="259"/>
      <c r="F371" s="260"/>
    </row>
    <row r="372" customHeight="1" spans="1:6">
      <c r="A372" s="256">
        <v>2040706</v>
      </c>
      <c r="B372" s="257" t="s">
        <v>300</v>
      </c>
      <c r="C372" s="258"/>
      <c r="D372" s="258"/>
      <c r="E372" s="259"/>
      <c r="F372" s="260"/>
    </row>
    <row r="373" customHeight="1" spans="1:6">
      <c r="A373" s="256">
        <v>2040707</v>
      </c>
      <c r="B373" s="257" t="s">
        <v>123</v>
      </c>
      <c r="C373" s="258"/>
      <c r="D373" s="258"/>
      <c r="E373" s="259"/>
      <c r="F373" s="260"/>
    </row>
    <row r="374" customHeight="1" spans="1:6">
      <c r="A374" s="256">
        <v>2040750</v>
      </c>
      <c r="B374" s="257" t="s">
        <v>92</v>
      </c>
      <c r="C374" s="258"/>
      <c r="D374" s="258"/>
      <c r="E374" s="259"/>
      <c r="F374" s="260"/>
    </row>
    <row r="375" customHeight="1" spans="1:6">
      <c r="A375" s="256">
        <v>2040799</v>
      </c>
      <c r="B375" s="257" t="s">
        <v>301</v>
      </c>
      <c r="C375" s="258"/>
      <c r="D375" s="258"/>
      <c r="E375" s="259"/>
      <c r="F375" s="260"/>
    </row>
    <row r="376" customHeight="1" spans="1:6">
      <c r="A376" s="251">
        <v>20408</v>
      </c>
      <c r="B376" s="252" t="s">
        <v>302</v>
      </c>
      <c r="C376" s="253">
        <f>SUM(C377:C385)</f>
        <v>0</v>
      </c>
      <c r="D376" s="253">
        <f>SUM(D377:D385)</f>
        <v>0</v>
      </c>
      <c r="E376" s="254"/>
      <c r="F376" s="255"/>
    </row>
    <row r="377" customHeight="1" spans="1:6">
      <c r="A377" s="256">
        <v>2040801</v>
      </c>
      <c r="B377" s="257" t="s">
        <v>83</v>
      </c>
      <c r="C377" s="258"/>
      <c r="D377" s="258"/>
      <c r="E377" s="259"/>
      <c r="F377" s="260"/>
    </row>
    <row r="378" customHeight="1" spans="1:6">
      <c r="A378" s="256">
        <v>2040802</v>
      </c>
      <c r="B378" s="257" t="s">
        <v>84</v>
      </c>
      <c r="C378" s="258"/>
      <c r="D378" s="258"/>
      <c r="E378" s="259"/>
      <c r="F378" s="260"/>
    </row>
    <row r="379" customHeight="1" spans="1:6">
      <c r="A379" s="256">
        <v>2040803</v>
      </c>
      <c r="B379" s="257" t="s">
        <v>85</v>
      </c>
      <c r="C379" s="258"/>
      <c r="D379" s="258"/>
      <c r="E379" s="259"/>
      <c r="F379" s="260"/>
    </row>
    <row r="380" customHeight="1" spans="1:6">
      <c r="A380" s="256">
        <v>2040804</v>
      </c>
      <c r="B380" s="257" t="s">
        <v>303</v>
      </c>
      <c r="C380" s="258"/>
      <c r="D380" s="258"/>
      <c r="E380" s="259"/>
      <c r="F380" s="260"/>
    </row>
    <row r="381" customHeight="1" spans="1:6">
      <c r="A381" s="256">
        <v>2040805</v>
      </c>
      <c r="B381" s="257" t="s">
        <v>304</v>
      </c>
      <c r="C381" s="258"/>
      <c r="D381" s="258"/>
      <c r="E381" s="259"/>
      <c r="F381" s="260"/>
    </row>
    <row r="382" customHeight="1" spans="1:6">
      <c r="A382" s="256">
        <v>2040806</v>
      </c>
      <c r="B382" s="257" t="s">
        <v>305</v>
      </c>
      <c r="C382" s="258"/>
      <c r="D382" s="258"/>
      <c r="E382" s="259"/>
      <c r="F382" s="260"/>
    </row>
    <row r="383" customHeight="1" spans="1:6">
      <c r="A383" s="256">
        <v>2040807</v>
      </c>
      <c r="B383" s="257" t="s">
        <v>123</v>
      </c>
      <c r="C383" s="258"/>
      <c r="D383" s="258"/>
      <c r="E383" s="259"/>
      <c r="F383" s="260"/>
    </row>
    <row r="384" customHeight="1" spans="1:6">
      <c r="A384" s="256">
        <v>2040850</v>
      </c>
      <c r="B384" s="257" t="s">
        <v>92</v>
      </c>
      <c r="C384" s="258"/>
      <c r="D384" s="258"/>
      <c r="E384" s="259"/>
      <c r="F384" s="260"/>
    </row>
    <row r="385" customHeight="1" spans="1:6">
      <c r="A385" s="256">
        <v>2040899</v>
      </c>
      <c r="B385" s="257" t="s">
        <v>306</v>
      </c>
      <c r="C385" s="258"/>
      <c r="D385" s="258"/>
      <c r="E385" s="259"/>
      <c r="F385" s="260"/>
    </row>
    <row r="386" customHeight="1" spans="1:6">
      <c r="A386" s="251">
        <v>20409</v>
      </c>
      <c r="B386" s="252" t="s">
        <v>307</v>
      </c>
      <c r="C386" s="253">
        <f>SUM(C387:C393)</f>
        <v>0</v>
      </c>
      <c r="D386" s="253">
        <f>SUM(D387:D393)</f>
        <v>0</v>
      </c>
      <c r="E386" s="254"/>
      <c r="F386" s="255"/>
    </row>
    <row r="387" customHeight="1" spans="1:6">
      <c r="A387" s="256">
        <v>2040901</v>
      </c>
      <c r="B387" s="257" t="s">
        <v>83</v>
      </c>
      <c r="C387" s="258"/>
      <c r="D387" s="258"/>
      <c r="E387" s="259"/>
      <c r="F387" s="260"/>
    </row>
    <row r="388" customHeight="1" spans="1:6">
      <c r="A388" s="256">
        <v>2040902</v>
      </c>
      <c r="B388" s="257" t="s">
        <v>84</v>
      </c>
      <c r="C388" s="258"/>
      <c r="D388" s="258"/>
      <c r="E388" s="259"/>
      <c r="F388" s="260"/>
    </row>
    <row r="389" customHeight="1" spans="1:6">
      <c r="A389" s="256">
        <v>2040903</v>
      </c>
      <c r="B389" s="257" t="s">
        <v>85</v>
      </c>
      <c r="C389" s="258"/>
      <c r="D389" s="258"/>
      <c r="E389" s="259"/>
      <c r="F389" s="260"/>
    </row>
    <row r="390" customHeight="1" spans="1:6">
      <c r="A390" s="256">
        <v>2040904</v>
      </c>
      <c r="B390" s="257" t="s">
        <v>308</v>
      </c>
      <c r="C390" s="258"/>
      <c r="D390" s="258"/>
      <c r="E390" s="259"/>
      <c r="F390" s="260"/>
    </row>
    <row r="391" customHeight="1" spans="1:6">
      <c r="A391" s="256">
        <v>2040905</v>
      </c>
      <c r="B391" s="257" t="s">
        <v>309</v>
      </c>
      <c r="C391" s="258"/>
      <c r="D391" s="258"/>
      <c r="E391" s="259"/>
      <c r="F391" s="260"/>
    </row>
    <row r="392" customHeight="1" spans="1:6">
      <c r="A392" s="256">
        <v>2040950</v>
      </c>
      <c r="B392" s="257" t="s">
        <v>92</v>
      </c>
      <c r="C392" s="258"/>
      <c r="D392" s="258"/>
      <c r="E392" s="259"/>
      <c r="F392" s="260"/>
    </row>
    <row r="393" customHeight="1" spans="1:6">
      <c r="A393" s="256">
        <v>2040999</v>
      </c>
      <c r="B393" s="257" t="s">
        <v>310</v>
      </c>
      <c r="C393" s="258"/>
      <c r="D393" s="258"/>
      <c r="E393" s="259"/>
      <c r="F393" s="260"/>
    </row>
    <row r="394" customHeight="1" spans="1:6">
      <c r="A394" s="251">
        <v>20410</v>
      </c>
      <c r="B394" s="252" t="s">
        <v>311</v>
      </c>
      <c r="C394" s="253">
        <f>SUM(C395:C399)</f>
        <v>0</v>
      </c>
      <c r="D394" s="253">
        <f>SUM(D395:D399)</f>
        <v>0</v>
      </c>
      <c r="E394" s="254"/>
      <c r="F394" s="255"/>
    </row>
    <row r="395" customHeight="1" spans="1:6">
      <c r="A395" s="256">
        <v>2041001</v>
      </c>
      <c r="B395" s="257" t="s">
        <v>83</v>
      </c>
      <c r="C395" s="258"/>
      <c r="D395" s="258"/>
      <c r="E395" s="259"/>
      <c r="F395" s="260"/>
    </row>
    <row r="396" customHeight="1" spans="1:6">
      <c r="A396" s="256">
        <v>2041002</v>
      </c>
      <c r="B396" s="257" t="s">
        <v>84</v>
      </c>
      <c r="C396" s="258"/>
      <c r="D396" s="258"/>
      <c r="E396" s="259"/>
      <c r="F396" s="260"/>
    </row>
    <row r="397" customHeight="1" spans="1:6">
      <c r="A397" s="256">
        <v>2041006</v>
      </c>
      <c r="B397" s="257" t="s">
        <v>123</v>
      </c>
      <c r="C397" s="258"/>
      <c r="D397" s="258"/>
      <c r="E397" s="259"/>
      <c r="F397" s="260"/>
    </row>
    <row r="398" customHeight="1" spans="1:6">
      <c r="A398" s="256">
        <v>2041007</v>
      </c>
      <c r="B398" s="257" t="s">
        <v>312</v>
      </c>
      <c r="C398" s="258"/>
      <c r="D398" s="258"/>
      <c r="E398" s="259"/>
      <c r="F398" s="260"/>
    </row>
    <row r="399" customHeight="1" spans="1:6">
      <c r="A399" s="256">
        <v>2041099</v>
      </c>
      <c r="B399" s="257" t="s">
        <v>313</v>
      </c>
      <c r="C399" s="258"/>
      <c r="D399" s="258"/>
      <c r="E399" s="259"/>
      <c r="F399" s="260"/>
    </row>
    <row r="400" customHeight="1" spans="1:6">
      <c r="A400" s="251">
        <v>20499</v>
      </c>
      <c r="B400" s="252" t="s">
        <v>314</v>
      </c>
      <c r="C400" s="253">
        <f>SUM(C401:C402)</f>
        <v>0</v>
      </c>
      <c r="D400" s="253">
        <f>SUM(D401:D402)</f>
        <v>54</v>
      </c>
      <c r="E400" s="254"/>
      <c r="F400" s="255"/>
    </row>
    <row r="401" customHeight="1" spans="1:6">
      <c r="A401" s="256">
        <v>2049902</v>
      </c>
      <c r="B401" s="257" t="s">
        <v>315</v>
      </c>
      <c r="C401" s="258"/>
      <c r="D401" s="258"/>
      <c r="E401" s="259"/>
      <c r="F401" s="260"/>
    </row>
    <row r="402" customHeight="1" spans="1:6">
      <c r="A402" s="256">
        <v>2049999</v>
      </c>
      <c r="B402" s="257" t="s">
        <v>316</v>
      </c>
      <c r="C402" s="258"/>
      <c r="D402" s="258">
        <f>VLOOKUP(A402,[1]Sheet2!$D$4:$F$304,3,FALSE)</f>
        <v>54</v>
      </c>
      <c r="E402" s="259"/>
      <c r="F402" s="260"/>
    </row>
    <row r="403" customHeight="1" spans="1:6">
      <c r="A403" s="246">
        <v>205</v>
      </c>
      <c r="B403" s="247" t="s">
        <v>317</v>
      </c>
      <c r="C403" s="248">
        <f>SUM(C404,C409,C416,C422,C428,C432,C436,C440,C446,C453)</f>
        <v>144765</v>
      </c>
      <c r="D403" s="248">
        <f>SUM(D404,D409,D416,D422,D428,D432,D436,D440,D446,D453)</f>
        <v>136175</v>
      </c>
      <c r="E403" s="249">
        <f>D403/C403</f>
        <v>0.940662452940973</v>
      </c>
      <c r="F403" s="250"/>
    </row>
    <row r="404" customHeight="1" spans="1:6">
      <c r="A404" s="251">
        <v>20501</v>
      </c>
      <c r="B404" s="252" t="s">
        <v>318</v>
      </c>
      <c r="C404" s="253">
        <f>SUM(C405:C408)</f>
        <v>849</v>
      </c>
      <c r="D404" s="253">
        <f>SUM(D405:D408)</f>
        <v>783</v>
      </c>
      <c r="E404" s="254">
        <f>D404/C404</f>
        <v>0.92226148409894</v>
      </c>
      <c r="F404" s="255"/>
    </row>
    <row r="405" customHeight="1" spans="1:6">
      <c r="A405" s="256">
        <v>2050101</v>
      </c>
      <c r="B405" s="257" t="s">
        <v>83</v>
      </c>
      <c r="C405" s="258">
        <v>849</v>
      </c>
      <c r="D405" s="258">
        <f>VLOOKUP(A405,[1]Sheet2!$D$4:$F$304,3,FALSE)</f>
        <v>783</v>
      </c>
      <c r="E405" s="259">
        <f>D405/C405</f>
        <v>0.92226148409894</v>
      </c>
      <c r="F405" s="260"/>
    </row>
    <row r="406" customHeight="1" spans="1:6">
      <c r="A406" s="256">
        <v>2050102</v>
      </c>
      <c r="B406" s="257" t="s">
        <v>84</v>
      </c>
      <c r="C406" s="258"/>
      <c r="D406" s="258"/>
      <c r="E406" s="259"/>
      <c r="F406" s="260"/>
    </row>
    <row r="407" customHeight="1" spans="1:6">
      <c r="A407" s="256">
        <v>2050103</v>
      </c>
      <c r="B407" s="257" t="s">
        <v>85</v>
      </c>
      <c r="C407" s="258"/>
      <c r="D407" s="258"/>
      <c r="E407" s="259"/>
      <c r="F407" s="260"/>
    </row>
    <row r="408" customHeight="1" spans="1:6">
      <c r="A408" s="256">
        <v>2050199</v>
      </c>
      <c r="B408" s="257" t="s">
        <v>319</v>
      </c>
      <c r="C408" s="258"/>
      <c r="D408" s="258"/>
      <c r="E408" s="259"/>
      <c r="F408" s="260"/>
    </row>
    <row r="409" customHeight="1" spans="1:6">
      <c r="A409" s="251">
        <v>20502</v>
      </c>
      <c r="B409" s="252" t="s">
        <v>320</v>
      </c>
      <c r="C409" s="253">
        <f>SUM(C410:C415)</f>
        <v>132089</v>
      </c>
      <c r="D409" s="253">
        <f>SUM(D410:D415)</f>
        <v>119366</v>
      </c>
      <c r="E409" s="254">
        <f>D409/C409</f>
        <v>0.903678580351127</v>
      </c>
      <c r="F409" s="255"/>
    </row>
    <row r="410" customHeight="1" spans="1:6">
      <c r="A410" s="256">
        <v>2050201</v>
      </c>
      <c r="B410" s="257" t="s">
        <v>321</v>
      </c>
      <c r="C410" s="258">
        <v>22252</v>
      </c>
      <c r="D410" s="258">
        <f>VLOOKUP(A410,[1]Sheet2!$D$4:$F$304,3,FALSE)</f>
        <v>20957</v>
      </c>
      <c r="E410" s="259">
        <f>D410/C410</f>
        <v>0.941802984001438</v>
      </c>
      <c r="F410" s="260"/>
    </row>
    <row r="411" customHeight="1" spans="1:6">
      <c r="A411" s="256">
        <v>2050202</v>
      </c>
      <c r="B411" s="257" t="s">
        <v>322</v>
      </c>
      <c r="C411" s="258">
        <v>55931</v>
      </c>
      <c r="D411" s="258">
        <f>VLOOKUP(A411,[1]Sheet2!$D$4:$F$304,3,FALSE)</f>
        <v>49917</v>
      </c>
      <c r="E411" s="259">
        <f>D411/C411</f>
        <v>0.892474656272908</v>
      </c>
      <c r="F411" s="260"/>
    </row>
    <row r="412" customHeight="1" spans="1:6">
      <c r="A412" s="256">
        <v>2050203</v>
      </c>
      <c r="B412" s="257" t="s">
        <v>323</v>
      </c>
      <c r="C412" s="258">
        <v>31375</v>
      </c>
      <c r="D412" s="258">
        <f>VLOOKUP(A412,[1]Sheet2!$D$4:$F$304,3,FALSE)</f>
        <v>29076</v>
      </c>
      <c r="E412" s="259">
        <f>D412/C412</f>
        <v>0.926725099601594</v>
      </c>
      <c r="F412" s="260"/>
    </row>
    <row r="413" customHeight="1" spans="1:6">
      <c r="A413" s="256">
        <v>2050204</v>
      </c>
      <c r="B413" s="257" t="s">
        <v>324</v>
      </c>
      <c r="C413" s="258">
        <v>19772</v>
      </c>
      <c r="D413" s="258">
        <f>VLOOKUP(A413,[1]Sheet2!$D$4:$F$304,3,FALSE)</f>
        <v>16247</v>
      </c>
      <c r="E413" s="259">
        <f>D413/C413</f>
        <v>0.821717580416751</v>
      </c>
      <c r="F413" s="260"/>
    </row>
    <row r="414" customHeight="1" spans="1:6">
      <c r="A414" s="256">
        <v>2050205</v>
      </c>
      <c r="B414" s="257" t="s">
        <v>325</v>
      </c>
      <c r="C414" s="258"/>
      <c r="D414" s="258"/>
      <c r="E414" s="259"/>
      <c r="F414" s="260"/>
    </row>
    <row r="415" customHeight="1" spans="1:6">
      <c r="A415" s="256">
        <v>2050299</v>
      </c>
      <c r="B415" s="257" t="s">
        <v>326</v>
      </c>
      <c r="C415" s="258">
        <v>2759</v>
      </c>
      <c r="D415" s="258">
        <f>VLOOKUP(A415,[1]Sheet2!$D$4:$F$304,3,FALSE)</f>
        <v>3169</v>
      </c>
      <c r="E415" s="259">
        <f>D415/C415</f>
        <v>1.14860456687206</v>
      </c>
      <c r="F415" s="260"/>
    </row>
    <row r="416" customHeight="1" spans="1:6">
      <c r="A416" s="251">
        <v>20503</v>
      </c>
      <c r="B416" s="252" t="s">
        <v>327</v>
      </c>
      <c r="C416" s="253">
        <f>SUM(C417:C421)</f>
        <v>7240</v>
      </c>
      <c r="D416" s="253">
        <f>SUM(D417:D421)</f>
        <v>5892</v>
      </c>
      <c r="E416" s="254">
        <f>D416/C416</f>
        <v>0.813812154696133</v>
      </c>
      <c r="F416" s="255"/>
    </row>
    <row r="417" customHeight="1" spans="1:6">
      <c r="A417" s="256">
        <v>2050301</v>
      </c>
      <c r="B417" s="257" t="s">
        <v>328</v>
      </c>
      <c r="C417" s="258"/>
      <c r="D417" s="258"/>
      <c r="E417" s="259"/>
      <c r="F417" s="260"/>
    </row>
    <row r="418" customHeight="1" spans="1:6">
      <c r="A418" s="256">
        <v>2050302</v>
      </c>
      <c r="B418" s="257" t="s">
        <v>329</v>
      </c>
      <c r="C418" s="258">
        <v>7240</v>
      </c>
      <c r="D418" s="258">
        <f>VLOOKUP(A418,[1]Sheet2!$D$4:$F$304,3,FALSE)</f>
        <v>5892</v>
      </c>
      <c r="E418" s="259">
        <f>D418/C418</f>
        <v>0.813812154696133</v>
      </c>
      <c r="F418" s="260"/>
    </row>
    <row r="419" customHeight="1" spans="1:6">
      <c r="A419" s="256">
        <v>2050303</v>
      </c>
      <c r="B419" s="257" t="s">
        <v>330</v>
      </c>
      <c r="C419" s="258"/>
      <c r="D419" s="258"/>
      <c r="E419" s="259"/>
      <c r="F419" s="260"/>
    </row>
    <row r="420" customHeight="1" spans="1:6">
      <c r="A420" s="256">
        <v>2050305</v>
      </c>
      <c r="B420" s="257" t="s">
        <v>331</v>
      </c>
      <c r="C420" s="258"/>
      <c r="D420" s="258"/>
      <c r="E420" s="259"/>
      <c r="F420" s="260"/>
    </row>
    <row r="421" customHeight="1" spans="1:6">
      <c r="A421" s="256">
        <v>2050399</v>
      </c>
      <c r="B421" s="257" t="s">
        <v>332</v>
      </c>
      <c r="C421" s="258"/>
      <c r="D421" s="258"/>
      <c r="E421" s="259"/>
      <c r="F421" s="260"/>
    </row>
    <row r="422" customHeight="1" spans="1:6">
      <c r="A422" s="251">
        <v>20504</v>
      </c>
      <c r="B422" s="252" t="s">
        <v>333</v>
      </c>
      <c r="C422" s="253">
        <f>SUM(C423:C427)</f>
        <v>0</v>
      </c>
      <c r="D422" s="253">
        <f>SUM(D423:D427)</f>
        <v>0</v>
      </c>
      <c r="E422" s="254"/>
      <c r="F422" s="255"/>
    </row>
    <row r="423" customHeight="1" spans="1:6">
      <c r="A423" s="256">
        <v>2050401</v>
      </c>
      <c r="B423" s="257" t="s">
        <v>334</v>
      </c>
      <c r="C423" s="258"/>
      <c r="D423" s="258"/>
      <c r="E423" s="259"/>
      <c r="F423" s="260"/>
    </row>
    <row r="424" customHeight="1" spans="1:6">
      <c r="A424" s="256">
        <v>2050402</v>
      </c>
      <c r="B424" s="257" t="s">
        <v>335</v>
      </c>
      <c r="C424" s="258"/>
      <c r="D424" s="258"/>
      <c r="E424" s="259"/>
      <c r="F424" s="260"/>
    </row>
    <row r="425" customHeight="1" spans="1:6">
      <c r="A425" s="256">
        <v>2050403</v>
      </c>
      <c r="B425" s="257" t="s">
        <v>336</v>
      </c>
      <c r="C425" s="258"/>
      <c r="D425" s="258"/>
      <c r="E425" s="259"/>
      <c r="F425" s="260"/>
    </row>
    <row r="426" customHeight="1" spans="1:6">
      <c r="A426" s="256">
        <v>2050404</v>
      </c>
      <c r="B426" s="257" t="s">
        <v>337</v>
      </c>
      <c r="C426" s="258"/>
      <c r="D426" s="258"/>
      <c r="E426" s="259"/>
      <c r="F426" s="260"/>
    </row>
    <row r="427" customHeight="1" spans="1:6">
      <c r="A427" s="256">
        <v>2050499</v>
      </c>
      <c r="B427" s="257" t="s">
        <v>338</v>
      </c>
      <c r="C427" s="258"/>
      <c r="D427" s="258"/>
      <c r="E427" s="259"/>
      <c r="F427" s="260"/>
    </row>
    <row r="428" customHeight="1" spans="1:6">
      <c r="A428" s="251">
        <v>20505</v>
      </c>
      <c r="B428" s="252" t="s">
        <v>339</v>
      </c>
      <c r="C428" s="253">
        <f>SUM(C429:C431)</f>
        <v>112</v>
      </c>
      <c r="D428" s="253">
        <f>SUM(D429:D431)</f>
        <v>636</v>
      </c>
      <c r="E428" s="254">
        <f>D428/C428</f>
        <v>5.67857142857143</v>
      </c>
      <c r="F428" s="255"/>
    </row>
    <row r="429" customHeight="1" spans="1:6">
      <c r="A429" s="256">
        <v>2050501</v>
      </c>
      <c r="B429" s="257" t="s">
        <v>340</v>
      </c>
      <c r="C429" s="258">
        <v>112</v>
      </c>
      <c r="D429" s="258">
        <f>VLOOKUP(A429,[1]Sheet2!$D$4:$F$304,3,FALSE)</f>
        <v>636</v>
      </c>
      <c r="E429" s="259">
        <f>D429/C429</f>
        <v>5.67857142857143</v>
      </c>
      <c r="F429" s="260"/>
    </row>
    <row r="430" customHeight="1" spans="1:6">
      <c r="A430" s="256">
        <v>2050502</v>
      </c>
      <c r="B430" s="257" t="s">
        <v>341</v>
      </c>
      <c r="C430" s="258"/>
      <c r="D430" s="258"/>
      <c r="E430" s="259"/>
      <c r="F430" s="260"/>
    </row>
    <row r="431" customHeight="1" spans="1:6">
      <c r="A431" s="256">
        <v>2050599</v>
      </c>
      <c r="B431" s="257" t="s">
        <v>342</v>
      </c>
      <c r="C431" s="258"/>
      <c r="D431" s="258"/>
      <c r="E431" s="259"/>
      <c r="F431" s="260"/>
    </row>
    <row r="432" customHeight="1" spans="1:6">
      <c r="A432" s="251">
        <v>20506</v>
      </c>
      <c r="B432" s="252" t="s">
        <v>343</v>
      </c>
      <c r="C432" s="253">
        <f>SUM(C433:C435)</f>
        <v>0</v>
      </c>
      <c r="D432" s="253">
        <f>SUM(D433:D435)</f>
        <v>0</v>
      </c>
      <c r="E432" s="254"/>
      <c r="F432" s="255"/>
    </row>
    <row r="433" customHeight="1" spans="1:6">
      <c r="A433" s="256">
        <v>2050601</v>
      </c>
      <c r="B433" s="257" t="s">
        <v>344</v>
      </c>
      <c r="C433" s="258"/>
      <c r="D433" s="258"/>
      <c r="E433" s="259"/>
      <c r="F433" s="260"/>
    </row>
    <row r="434" customHeight="1" spans="1:6">
      <c r="A434" s="256">
        <v>2050602</v>
      </c>
      <c r="B434" s="257" t="s">
        <v>345</v>
      </c>
      <c r="C434" s="258"/>
      <c r="D434" s="258"/>
      <c r="E434" s="259"/>
      <c r="F434" s="260"/>
    </row>
    <row r="435" customHeight="1" spans="1:6">
      <c r="A435" s="256">
        <v>2050699</v>
      </c>
      <c r="B435" s="257" t="s">
        <v>346</v>
      </c>
      <c r="C435" s="258"/>
      <c r="D435" s="258"/>
      <c r="E435" s="259"/>
      <c r="F435" s="260"/>
    </row>
    <row r="436" customHeight="1" spans="1:6">
      <c r="A436" s="251">
        <v>20507</v>
      </c>
      <c r="B436" s="252" t="s">
        <v>347</v>
      </c>
      <c r="C436" s="253">
        <f>SUM(C437:C439)</f>
        <v>1459</v>
      </c>
      <c r="D436" s="253">
        <f>SUM(D437:D439)</f>
        <v>1229</v>
      </c>
      <c r="E436" s="254">
        <f>D436/C436</f>
        <v>0.842357779300891</v>
      </c>
      <c r="F436" s="255"/>
    </row>
    <row r="437" customHeight="1" spans="1:6">
      <c r="A437" s="256">
        <v>2050701</v>
      </c>
      <c r="B437" s="257" t="s">
        <v>348</v>
      </c>
      <c r="C437" s="258">
        <v>1459</v>
      </c>
      <c r="D437" s="258">
        <f>VLOOKUP(A437,[1]Sheet2!$D$4:$F$304,3,FALSE)</f>
        <v>1229</v>
      </c>
      <c r="E437" s="259">
        <f>D437/C437</f>
        <v>0.842357779300891</v>
      </c>
      <c r="F437" s="260"/>
    </row>
    <row r="438" customHeight="1" spans="1:6">
      <c r="A438" s="256">
        <v>2050702</v>
      </c>
      <c r="B438" s="257" t="s">
        <v>349</v>
      </c>
      <c r="C438" s="258"/>
      <c r="D438" s="258"/>
      <c r="E438" s="259"/>
      <c r="F438" s="260"/>
    </row>
    <row r="439" customHeight="1" spans="1:6">
      <c r="A439" s="256">
        <v>2050799</v>
      </c>
      <c r="B439" s="257" t="s">
        <v>350</v>
      </c>
      <c r="C439" s="258"/>
      <c r="D439" s="258"/>
      <c r="E439" s="259"/>
      <c r="F439" s="260"/>
    </row>
    <row r="440" customHeight="1" spans="1:6">
      <c r="A440" s="251">
        <v>20508</v>
      </c>
      <c r="B440" s="252" t="s">
        <v>351</v>
      </c>
      <c r="C440" s="253">
        <f>SUM(C441:C445)</f>
        <v>3014</v>
      </c>
      <c r="D440" s="253">
        <f>SUM(D441:D445)</f>
        <v>3235</v>
      </c>
      <c r="E440" s="254">
        <f>D440/C440</f>
        <v>1.07332448573324</v>
      </c>
      <c r="F440" s="255"/>
    </row>
    <row r="441" customHeight="1" spans="1:6">
      <c r="A441" s="256">
        <v>2050801</v>
      </c>
      <c r="B441" s="257" t="s">
        <v>352</v>
      </c>
      <c r="C441" s="258">
        <v>2124</v>
      </c>
      <c r="D441" s="258">
        <f>VLOOKUP(A441,[1]Sheet2!$D$4:$F$304,3,FALSE)</f>
        <v>2328</v>
      </c>
      <c r="E441" s="259">
        <f>D441/C441</f>
        <v>1.09604519774011</v>
      </c>
      <c r="F441" s="260"/>
    </row>
    <row r="442" customHeight="1" spans="1:6">
      <c r="A442" s="256">
        <v>2050802</v>
      </c>
      <c r="B442" s="257" t="s">
        <v>353</v>
      </c>
      <c r="C442" s="258">
        <v>890</v>
      </c>
      <c r="D442" s="258">
        <f>VLOOKUP(A442,[1]Sheet2!$D$4:$F$304,3,FALSE)</f>
        <v>907</v>
      </c>
      <c r="E442" s="259">
        <f>D442/C442</f>
        <v>1.01910112359551</v>
      </c>
      <c r="F442" s="260"/>
    </row>
    <row r="443" customHeight="1" spans="1:6">
      <c r="A443" s="256">
        <v>2050803</v>
      </c>
      <c r="B443" s="257" t="s">
        <v>354</v>
      </c>
      <c r="C443" s="258"/>
      <c r="D443" s="258"/>
      <c r="E443" s="259"/>
      <c r="F443" s="260"/>
    </row>
    <row r="444" customHeight="1" spans="1:6">
      <c r="A444" s="256">
        <v>2050804</v>
      </c>
      <c r="B444" s="257" t="s">
        <v>355</v>
      </c>
      <c r="C444" s="258"/>
      <c r="D444" s="258"/>
      <c r="E444" s="259"/>
      <c r="F444" s="260"/>
    </row>
    <row r="445" customHeight="1" spans="1:6">
      <c r="A445" s="256">
        <v>2050899</v>
      </c>
      <c r="B445" s="257" t="s">
        <v>356</v>
      </c>
      <c r="C445" s="258"/>
      <c r="D445" s="258"/>
      <c r="E445" s="259"/>
      <c r="F445" s="260"/>
    </row>
    <row r="446" customHeight="1" spans="1:6">
      <c r="A446" s="251">
        <v>20509</v>
      </c>
      <c r="B446" s="252" t="s">
        <v>357</v>
      </c>
      <c r="C446" s="253">
        <f>SUM(C447:C452)</f>
        <v>0</v>
      </c>
      <c r="D446" s="253">
        <f>SUM(D447:D452)</f>
        <v>0</v>
      </c>
      <c r="E446" s="254"/>
      <c r="F446" s="255"/>
    </row>
    <row r="447" customHeight="1" spans="1:6">
      <c r="A447" s="256">
        <v>2050901</v>
      </c>
      <c r="B447" s="257" t="s">
        <v>358</v>
      </c>
      <c r="C447" s="258"/>
      <c r="D447" s="258"/>
      <c r="E447" s="259"/>
      <c r="F447" s="260"/>
    </row>
    <row r="448" customHeight="1" spans="1:6">
      <c r="A448" s="256">
        <v>2050902</v>
      </c>
      <c r="B448" s="257" t="s">
        <v>359</v>
      </c>
      <c r="C448" s="258"/>
      <c r="D448" s="258"/>
      <c r="E448" s="259"/>
      <c r="F448" s="260"/>
    </row>
    <row r="449" customHeight="1" spans="1:6">
      <c r="A449" s="256">
        <v>2050903</v>
      </c>
      <c r="B449" s="257" t="s">
        <v>360</v>
      </c>
      <c r="C449" s="258"/>
      <c r="D449" s="258"/>
      <c r="E449" s="259"/>
      <c r="F449" s="260"/>
    </row>
    <row r="450" customHeight="1" spans="1:6">
      <c r="A450" s="256">
        <v>2050904</v>
      </c>
      <c r="B450" s="257" t="s">
        <v>361</v>
      </c>
      <c r="C450" s="258"/>
      <c r="D450" s="258"/>
      <c r="E450" s="259"/>
      <c r="F450" s="260"/>
    </row>
    <row r="451" customHeight="1" spans="1:6">
      <c r="A451" s="256">
        <v>2050905</v>
      </c>
      <c r="B451" s="257" t="s">
        <v>362</v>
      </c>
      <c r="C451" s="258"/>
      <c r="D451" s="258"/>
      <c r="E451" s="259"/>
      <c r="F451" s="260"/>
    </row>
    <row r="452" customHeight="1" spans="1:6">
      <c r="A452" s="256">
        <v>2050999</v>
      </c>
      <c r="B452" s="257" t="s">
        <v>363</v>
      </c>
      <c r="C452" s="258"/>
      <c r="D452" s="258"/>
      <c r="E452" s="259"/>
      <c r="F452" s="260"/>
    </row>
    <row r="453" customHeight="1" spans="1:6">
      <c r="A453" s="251">
        <v>20599</v>
      </c>
      <c r="B453" s="252" t="s">
        <v>364</v>
      </c>
      <c r="C453" s="253">
        <f>C454</f>
        <v>2</v>
      </c>
      <c r="D453" s="253">
        <f>D454</f>
        <v>5034</v>
      </c>
      <c r="E453" s="254">
        <f t="shared" ref="E453:E458" si="1">D453/C453</f>
        <v>2517</v>
      </c>
      <c r="F453" s="255"/>
    </row>
    <row r="454" customHeight="1" spans="1:6">
      <c r="A454" s="256">
        <v>2059999</v>
      </c>
      <c r="B454" s="257" t="s">
        <v>365</v>
      </c>
      <c r="C454" s="258">
        <v>2</v>
      </c>
      <c r="D454" s="258">
        <f>VLOOKUP(A454,[1]Sheet2!$D$4:$F$304,3,FALSE)</f>
        <v>5034</v>
      </c>
      <c r="E454" s="259">
        <f t="shared" si="1"/>
        <v>2517</v>
      </c>
      <c r="F454" s="260"/>
    </row>
    <row r="455" customHeight="1" spans="1:6">
      <c r="A455" s="246">
        <v>206</v>
      </c>
      <c r="B455" s="247" t="s">
        <v>366</v>
      </c>
      <c r="C455" s="248">
        <f>SUM(C456,C461,C470,C476,C481,C486,C491,C498,C502,C506)</f>
        <v>1392</v>
      </c>
      <c r="D455" s="248">
        <f>SUM(D456,D461,D470,D476,D481,D486,D491,D498,D502,D506)</f>
        <v>2207</v>
      </c>
      <c r="E455" s="249">
        <f t="shared" si="1"/>
        <v>1.58548850574713</v>
      </c>
      <c r="F455" s="250"/>
    </row>
    <row r="456" customHeight="1" spans="1:6">
      <c r="A456" s="251">
        <v>20601</v>
      </c>
      <c r="B456" s="252" t="s">
        <v>367</v>
      </c>
      <c r="C456" s="253">
        <f>SUM(C457:C460)</f>
        <v>679</v>
      </c>
      <c r="D456" s="253">
        <f>SUM(D457:D460)</f>
        <v>489</v>
      </c>
      <c r="E456" s="254">
        <f t="shared" si="1"/>
        <v>0.720176730486009</v>
      </c>
      <c r="F456" s="255"/>
    </row>
    <row r="457" customHeight="1" spans="1:6">
      <c r="A457" s="256">
        <v>2060101</v>
      </c>
      <c r="B457" s="257" t="s">
        <v>83</v>
      </c>
      <c r="C457" s="258">
        <v>360</v>
      </c>
      <c r="D457" s="258">
        <f>VLOOKUP(A457,[1]Sheet2!$D$4:$F$304,3,FALSE)</f>
        <v>327</v>
      </c>
      <c r="E457" s="259">
        <f t="shared" si="1"/>
        <v>0.908333333333333</v>
      </c>
      <c r="F457" s="260"/>
    </row>
    <row r="458" customHeight="1" spans="1:6">
      <c r="A458" s="256">
        <v>2060102</v>
      </c>
      <c r="B458" s="257" t="s">
        <v>84</v>
      </c>
      <c r="C458" s="258">
        <v>25</v>
      </c>
      <c r="D458" s="258">
        <f>VLOOKUP(A458,[1]Sheet2!$D$4:$F$304,3,FALSE)</f>
        <v>30</v>
      </c>
      <c r="E458" s="259">
        <f t="shared" si="1"/>
        <v>1.2</v>
      </c>
      <c r="F458" s="260"/>
    </row>
    <row r="459" customHeight="1" spans="1:6">
      <c r="A459" s="256">
        <v>2060103</v>
      </c>
      <c r="B459" s="257" t="s">
        <v>85</v>
      </c>
      <c r="C459" s="258"/>
      <c r="D459" s="258"/>
      <c r="E459" s="259"/>
      <c r="F459" s="260"/>
    </row>
    <row r="460" customHeight="1" spans="1:6">
      <c r="A460" s="256">
        <v>2060199</v>
      </c>
      <c r="B460" s="257" t="s">
        <v>368</v>
      </c>
      <c r="C460" s="258">
        <v>294</v>
      </c>
      <c r="D460" s="258">
        <f>VLOOKUP(A460,[1]Sheet2!$D$4:$F$304,3,FALSE)</f>
        <v>132</v>
      </c>
      <c r="E460" s="259">
        <f>D460/C460</f>
        <v>0.448979591836735</v>
      </c>
      <c r="F460" s="260"/>
    </row>
    <row r="461" customHeight="1" spans="1:6">
      <c r="A461" s="251">
        <v>20602</v>
      </c>
      <c r="B461" s="252" t="s">
        <v>369</v>
      </c>
      <c r="C461" s="253">
        <f>SUM(C462:C469)</f>
        <v>0</v>
      </c>
      <c r="D461" s="253">
        <f>SUM(D462:D469)</f>
        <v>0</v>
      </c>
      <c r="E461" s="254"/>
      <c r="F461" s="255"/>
    </row>
    <row r="462" customHeight="1" spans="1:6">
      <c r="A462" s="256">
        <v>2060201</v>
      </c>
      <c r="B462" s="257" t="s">
        <v>370</v>
      </c>
      <c r="C462" s="258"/>
      <c r="D462" s="258"/>
      <c r="E462" s="259"/>
      <c r="F462" s="260"/>
    </row>
    <row r="463" customHeight="1" spans="1:6">
      <c r="A463" s="256">
        <v>2060203</v>
      </c>
      <c r="B463" s="257" t="s">
        <v>371</v>
      </c>
      <c r="C463" s="258"/>
      <c r="D463" s="258"/>
      <c r="E463" s="259"/>
      <c r="F463" s="260"/>
    </row>
    <row r="464" customHeight="1" spans="1:6">
      <c r="A464" s="256">
        <v>2060204</v>
      </c>
      <c r="B464" s="257" t="s">
        <v>372</v>
      </c>
      <c r="C464" s="258"/>
      <c r="D464" s="258"/>
      <c r="E464" s="259"/>
      <c r="F464" s="260"/>
    </row>
    <row r="465" customHeight="1" spans="1:6">
      <c r="A465" s="256">
        <v>2060205</v>
      </c>
      <c r="B465" s="257" t="s">
        <v>373</v>
      </c>
      <c r="C465" s="258"/>
      <c r="D465" s="258"/>
      <c r="E465" s="259"/>
      <c r="F465" s="260"/>
    </row>
    <row r="466" customHeight="1" spans="1:6">
      <c r="A466" s="256">
        <v>2060206</v>
      </c>
      <c r="B466" s="257" t="s">
        <v>374</v>
      </c>
      <c r="C466" s="258"/>
      <c r="D466" s="258"/>
      <c r="E466" s="259"/>
      <c r="F466" s="260"/>
    </row>
    <row r="467" customHeight="1" spans="1:6">
      <c r="A467" s="256">
        <v>2060207</v>
      </c>
      <c r="B467" s="257" t="s">
        <v>375</v>
      </c>
      <c r="C467" s="258"/>
      <c r="D467" s="258"/>
      <c r="E467" s="259"/>
      <c r="F467" s="260"/>
    </row>
    <row r="468" customHeight="1" spans="1:6">
      <c r="A468" s="256">
        <v>2060208</v>
      </c>
      <c r="B468" s="257" t="s">
        <v>376</v>
      </c>
      <c r="C468" s="258"/>
      <c r="D468" s="258"/>
      <c r="E468" s="259"/>
      <c r="F468" s="260"/>
    </row>
    <row r="469" customHeight="1" spans="1:6">
      <c r="A469" s="256">
        <v>2060299</v>
      </c>
      <c r="B469" s="257" t="s">
        <v>377</v>
      </c>
      <c r="C469" s="258"/>
      <c r="D469" s="258"/>
      <c r="E469" s="259"/>
      <c r="F469" s="260"/>
    </row>
    <row r="470" customHeight="1" spans="1:6">
      <c r="A470" s="251">
        <v>20603</v>
      </c>
      <c r="B470" s="252" t="s">
        <v>378</v>
      </c>
      <c r="C470" s="253">
        <f>SUM(C471:C475)</f>
        <v>0</v>
      </c>
      <c r="D470" s="253">
        <f>SUM(D471:D475)</f>
        <v>0</v>
      </c>
      <c r="E470" s="254"/>
      <c r="F470" s="255"/>
    </row>
    <row r="471" customHeight="1" spans="1:6">
      <c r="A471" s="256">
        <v>2060301</v>
      </c>
      <c r="B471" s="257" t="s">
        <v>370</v>
      </c>
      <c r="C471" s="258"/>
      <c r="D471" s="258"/>
      <c r="E471" s="259"/>
      <c r="F471" s="260"/>
    </row>
    <row r="472" customHeight="1" spans="1:6">
      <c r="A472" s="256">
        <v>2060302</v>
      </c>
      <c r="B472" s="257" t="s">
        <v>379</v>
      </c>
      <c r="C472" s="258"/>
      <c r="D472" s="258"/>
      <c r="E472" s="259"/>
      <c r="F472" s="260"/>
    </row>
    <row r="473" customHeight="1" spans="1:6">
      <c r="A473" s="256">
        <v>2060303</v>
      </c>
      <c r="B473" s="257" t="s">
        <v>380</v>
      </c>
      <c r="C473" s="258"/>
      <c r="D473" s="258"/>
      <c r="E473" s="259"/>
      <c r="F473" s="260"/>
    </row>
    <row r="474" customHeight="1" spans="1:6">
      <c r="A474" s="256">
        <v>2060304</v>
      </c>
      <c r="B474" s="257" t="s">
        <v>381</v>
      </c>
      <c r="C474" s="258"/>
      <c r="D474" s="258"/>
      <c r="E474" s="259"/>
      <c r="F474" s="260"/>
    </row>
    <row r="475" customHeight="1" spans="1:6">
      <c r="A475" s="256">
        <v>2060399</v>
      </c>
      <c r="B475" s="257" t="s">
        <v>382</v>
      </c>
      <c r="C475" s="258"/>
      <c r="D475" s="258"/>
      <c r="E475" s="259"/>
      <c r="F475" s="260"/>
    </row>
    <row r="476" customHeight="1" spans="1:6">
      <c r="A476" s="251">
        <v>20604</v>
      </c>
      <c r="B476" s="252" t="s">
        <v>383</v>
      </c>
      <c r="C476" s="253">
        <f>SUM(C477:C480)</f>
        <v>648</v>
      </c>
      <c r="D476" s="253">
        <f>SUM(D477:D480)</f>
        <v>1718</v>
      </c>
      <c r="E476" s="254">
        <f>D476/C476</f>
        <v>2.65123456790123</v>
      </c>
      <c r="F476" s="255"/>
    </row>
    <row r="477" customHeight="1" spans="1:6">
      <c r="A477" s="256">
        <v>2060401</v>
      </c>
      <c r="B477" s="257" t="s">
        <v>370</v>
      </c>
      <c r="C477" s="258"/>
      <c r="D477" s="258"/>
      <c r="E477" s="259"/>
      <c r="F477" s="260"/>
    </row>
    <row r="478" customHeight="1" spans="1:6">
      <c r="A478" s="256">
        <v>2060404</v>
      </c>
      <c r="B478" s="257" t="s">
        <v>384</v>
      </c>
      <c r="C478" s="258"/>
      <c r="D478" s="258">
        <f>VLOOKUP(A478,[1]Sheet2!$D$4:$F$304,3,FALSE)</f>
        <v>5</v>
      </c>
      <c r="E478" s="259"/>
      <c r="F478" s="260"/>
    </row>
    <row r="479" customHeight="1" spans="1:6">
      <c r="A479" s="256">
        <v>2060405</v>
      </c>
      <c r="B479" s="257" t="s">
        <v>385</v>
      </c>
      <c r="C479" s="258">
        <v>20</v>
      </c>
      <c r="D479" s="258"/>
      <c r="E479" s="259"/>
      <c r="F479" s="260"/>
    </row>
    <row r="480" customHeight="1" spans="1:6">
      <c r="A480" s="256">
        <v>2060499</v>
      </c>
      <c r="B480" s="257" t="s">
        <v>386</v>
      </c>
      <c r="C480" s="258">
        <v>628</v>
      </c>
      <c r="D480" s="258">
        <f>VLOOKUP(A480,[1]Sheet2!$D$4:$F$304,3,FALSE)</f>
        <v>1713</v>
      </c>
      <c r="E480" s="259">
        <f>D480/C480</f>
        <v>2.72770700636943</v>
      </c>
      <c r="F480" s="260"/>
    </row>
    <row r="481" customHeight="1" spans="1:6">
      <c r="A481" s="251">
        <v>20605</v>
      </c>
      <c r="B481" s="252" t="s">
        <v>387</v>
      </c>
      <c r="C481" s="253">
        <f>SUM(C482:C485)</f>
        <v>0</v>
      </c>
      <c r="D481" s="253">
        <f>SUM(D482:D485)</f>
        <v>0</v>
      </c>
      <c r="E481" s="254"/>
      <c r="F481" s="255"/>
    </row>
    <row r="482" customHeight="1" spans="1:6">
      <c r="A482" s="256">
        <v>2060501</v>
      </c>
      <c r="B482" s="257" t="s">
        <v>370</v>
      </c>
      <c r="C482" s="258"/>
      <c r="D482" s="258"/>
      <c r="E482" s="259"/>
      <c r="F482" s="260"/>
    </row>
    <row r="483" customHeight="1" spans="1:6">
      <c r="A483" s="256">
        <v>2060502</v>
      </c>
      <c r="B483" s="257" t="s">
        <v>388</v>
      </c>
      <c r="C483" s="258"/>
      <c r="D483" s="258"/>
      <c r="E483" s="259"/>
      <c r="F483" s="260"/>
    </row>
    <row r="484" customHeight="1" spans="1:6">
      <c r="A484" s="256">
        <v>2060503</v>
      </c>
      <c r="B484" s="257" t="s">
        <v>389</v>
      </c>
      <c r="C484" s="258"/>
      <c r="D484" s="258"/>
      <c r="E484" s="259"/>
      <c r="F484" s="260"/>
    </row>
    <row r="485" customHeight="1" spans="1:6">
      <c r="A485" s="256">
        <v>2060599</v>
      </c>
      <c r="B485" s="257" t="s">
        <v>390</v>
      </c>
      <c r="C485" s="258"/>
      <c r="D485" s="258"/>
      <c r="E485" s="259"/>
      <c r="F485" s="260"/>
    </row>
    <row r="486" customHeight="1" spans="1:6">
      <c r="A486" s="251">
        <v>20606</v>
      </c>
      <c r="B486" s="252" t="s">
        <v>391</v>
      </c>
      <c r="C486" s="253">
        <f>SUM(C487:C490)</f>
        <v>0</v>
      </c>
      <c r="D486" s="253">
        <f>SUM(D487:D490)</f>
        <v>0</v>
      </c>
      <c r="E486" s="254"/>
      <c r="F486" s="255"/>
    </row>
    <row r="487" customHeight="1" spans="1:6">
      <c r="A487" s="256">
        <v>2060601</v>
      </c>
      <c r="B487" s="257" t="s">
        <v>392</v>
      </c>
      <c r="C487" s="258"/>
      <c r="D487" s="258"/>
      <c r="E487" s="259"/>
      <c r="F487" s="260"/>
    </row>
    <row r="488" customHeight="1" spans="1:6">
      <c r="A488" s="256">
        <v>2060602</v>
      </c>
      <c r="B488" s="257" t="s">
        <v>393</v>
      </c>
      <c r="C488" s="258"/>
      <c r="D488" s="258"/>
      <c r="E488" s="259"/>
      <c r="F488" s="260"/>
    </row>
    <row r="489" customHeight="1" spans="1:6">
      <c r="A489" s="256">
        <v>2060603</v>
      </c>
      <c r="B489" s="257" t="s">
        <v>394</v>
      </c>
      <c r="C489" s="258"/>
      <c r="D489" s="258"/>
      <c r="E489" s="259"/>
      <c r="F489" s="260"/>
    </row>
    <row r="490" customHeight="1" spans="1:6">
      <c r="A490" s="256">
        <v>2060699</v>
      </c>
      <c r="B490" s="257" t="s">
        <v>395</v>
      </c>
      <c r="C490" s="258"/>
      <c r="D490" s="258"/>
      <c r="E490" s="259"/>
      <c r="F490" s="260"/>
    </row>
    <row r="491" customHeight="1" spans="1:6">
      <c r="A491" s="251">
        <v>20607</v>
      </c>
      <c r="B491" s="252" t="s">
        <v>396</v>
      </c>
      <c r="C491" s="253">
        <f>SUM(C492:C497)</f>
        <v>23</v>
      </c>
      <c r="D491" s="253">
        <f>SUM(D492:D497)</f>
        <v>0</v>
      </c>
      <c r="E491" s="254"/>
      <c r="F491" s="255"/>
    </row>
    <row r="492" customHeight="1" spans="1:6">
      <c r="A492" s="256">
        <v>2060701</v>
      </c>
      <c r="B492" s="257" t="s">
        <v>370</v>
      </c>
      <c r="C492" s="258"/>
      <c r="D492" s="258"/>
      <c r="E492" s="259"/>
      <c r="F492" s="260"/>
    </row>
    <row r="493" customHeight="1" spans="1:6">
      <c r="A493" s="256">
        <v>2060702</v>
      </c>
      <c r="B493" s="257" t="s">
        <v>397</v>
      </c>
      <c r="C493" s="258">
        <v>23</v>
      </c>
      <c r="D493" s="258"/>
      <c r="E493" s="259"/>
      <c r="F493" s="260"/>
    </row>
    <row r="494" customHeight="1" spans="1:6">
      <c r="A494" s="256">
        <v>2060703</v>
      </c>
      <c r="B494" s="257" t="s">
        <v>398</v>
      </c>
      <c r="C494" s="258"/>
      <c r="D494" s="258"/>
      <c r="E494" s="259"/>
      <c r="F494" s="260"/>
    </row>
    <row r="495" customHeight="1" spans="1:6">
      <c r="A495" s="256">
        <v>2060704</v>
      </c>
      <c r="B495" s="257" t="s">
        <v>399</v>
      </c>
      <c r="C495" s="258"/>
      <c r="D495" s="258"/>
      <c r="E495" s="259"/>
      <c r="F495" s="260"/>
    </row>
    <row r="496" customHeight="1" spans="1:6">
      <c r="A496" s="256">
        <v>2060705</v>
      </c>
      <c r="B496" s="257" t="s">
        <v>400</v>
      </c>
      <c r="C496" s="258"/>
      <c r="D496" s="258"/>
      <c r="E496" s="259"/>
      <c r="F496" s="260"/>
    </row>
    <row r="497" customHeight="1" spans="1:6">
      <c r="A497" s="256">
        <v>2060799</v>
      </c>
      <c r="B497" s="257" t="s">
        <v>401</v>
      </c>
      <c r="C497" s="258"/>
      <c r="D497" s="258"/>
      <c r="E497" s="259"/>
      <c r="F497" s="260"/>
    </row>
    <row r="498" customHeight="1" spans="1:6">
      <c r="A498" s="251">
        <v>20608</v>
      </c>
      <c r="B498" s="252" t="s">
        <v>402</v>
      </c>
      <c r="C498" s="253">
        <f>SUM(C499:C501)</f>
        <v>42</v>
      </c>
      <c r="D498" s="253">
        <f>SUM(D499:D501)</f>
        <v>0</v>
      </c>
      <c r="E498" s="254"/>
      <c r="F498" s="255"/>
    </row>
    <row r="499" customHeight="1" spans="1:6">
      <c r="A499" s="256">
        <v>2060801</v>
      </c>
      <c r="B499" s="257" t="s">
        <v>403</v>
      </c>
      <c r="C499" s="258"/>
      <c r="D499" s="258"/>
      <c r="E499" s="259"/>
      <c r="F499" s="260"/>
    </row>
    <row r="500" customHeight="1" spans="1:6">
      <c r="A500" s="256">
        <v>2060802</v>
      </c>
      <c r="B500" s="257" t="s">
        <v>404</v>
      </c>
      <c r="C500" s="258"/>
      <c r="D500" s="258"/>
      <c r="E500" s="259"/>
      <c r="F500" s="260"/>
    </row>
    <row r="501" customHeight="1" spans="1:6">
      <c r="A501" s="256">
        <v>2060899</v>
      </c>
      <c r="B501" s="257" t="s">
        <v>405</v>
      </c>
      <c r="C501" s="258">
        <v>42</v>
      </c>
      <c r="D501" s="258"/>
      <c r="E501" s="259"/>
      <c r="F501" s="260"/>
    </row>
    <row r="502" customHeight="1" spans="1:6">
      <c r="A502" s="251">
        <v>20609</v>
      </c>
      <c r="B502" s="252" t="s">
        <v>406</v>
      </c>
      <c r="C502" s="253">
        <f>SUM(C503:C505)</f>
        <v>0</v>
      </c>
      <c r="D502" s="253">
        <f>SUM(D503:D505)</f>
        <v>0</v>
      </c>
      <c r="E502" s="254"/>
      <c r="F502" s="255"/>
    </row>
    <row r="503" customHeight="1" spans="1:6">
      <c r="A503" s="256">
        <v>2060901</v>
      </c>
      <c r="B503" s="257" t="s">
        <v>407</v>
      </c>
      <c r="C503" s="258"/>
      <c r="D503" s="258"/>
      <c r="E503" s="259"/>
      <c r="F503" s="260"/>
    </row>
    <row r="504" customHeight="1" spans="1:6">
      <c r="A504" s="256">
        <v>2060902</v>
      </c>
      <c r="B504" s="257" t="s">
        <v>408</v>
      </c>
      <c r="C504" s="258"/>
      <c r="D504" s="258"/>
      <c r="E504" s="259"/>
      <c r="F504" s="260"/>
    </row>
    <row r="505" customHeight="1" spans="1:6">
      <c r="A505" s="256">
        <v>2060999</v>
      </c>
      <c r="B505" s="257" t="s">
        <v>409</v>
      </c>
      <c r="C505" s="258"/>
      <c r="D505" s="258"/>
      <c r="E505" s="259"/>
      <c r="F505" s="260"/>
    </row>
    <row r="506" customHeight="1" spans="1:6">
      <c r="A506" s="251">
        <v>20699</v>
      </c>
      <c r="B506" s="252" t="s">
        <v>410</v>
      </c>
      <c r="C506" s="253">
        <f>SUM(C507:C510)</f>
        <v>0</v>
      </c>
      <c r="D506" s="253">
        <f>SUM(D507:D510)</f>
        <v>0</v>
      </c>
      <c r="E506" s="254"/>
      <c r="F506" s="255"/>
    </row>
    <row r="507" customHeight="1" spans="1:6">
      <c r="A507" s="256">
        <v>2069901</v>
      </c>
      <c r="B507" s="257" t="s">
        <v>411</v>
      </c>
      <c r="C507" s="258"/>
      <c r="D507" s="258"/>
      <c r="E507" s="259"/>
      <c r="F507" s="260"/>
    </row>
    <row r="508" customHeight="1" spans="1:6">
      <c r="A508" s="256">
        <v>2069902</v>
      </c>
      <c r="B508" s="257" t="s">
        <v>412</v>
      </c>
      <c r="C508" s="258"/>
      <c r="D508" s="258"/>
      <c r="E508" s="259"/>
      <c r="F508" s="260"/>
    </row>
    <row r="509" customHeight="1" spans="1:6">
      <c r="A509" s="256">
        <v>2069903</v>
      </c>
      <c r="B509" s="257" t="s">
        <v>413</v>
      </c>
      <c r="C509" s="258"/>
      <c r="D509" s="258"/>
      <c r="E509" s="259"/>
      <c r="F509" s="260"/>
    </row>
    <row r="510" customHeight="1" spans="1:6">
      <c r="A510" s="256">
        <v>2069999</v>
      </c>
      <c r="B510" s="257" t="s">
        <v>414</v>
      </c>
      <c r="C510" s="258"/>
      <c r="D510" s="258"/>
      <c r="E510" s="259"/>
      <c r="F510" s="260"/>
    </row>
    <row r="511" customHeight="1" spans="1:6">
      <c r="A511" s="246">
        <v>207</v>
      </c>
      <c r="B511" s="247" t="s">
        <v>415</v>
      </c>
      <c r="C511" s="248">
        <f>SUM(C512,C528,C536,C547,C556,C564)</f>
        <v>6479</v>
      </c>
      <c r="D511" s="248">
        <f>SUM(D512,D528,D536,D547,D556,D564)</f>
        <v>3870</v>
      </c>
      <c r="E511" s="249">
        <f>D511/C511</f>
        <v>0.597314400370427</v>
      </c>
      <c r="F511" s="250"/>
    </row>
    <row r="512" customHeight="1" spans="1:6">
      <c r="A512" s="251">
        <v>20701</v>
      </c>
      <c r="B512" s="252" t="s">
        <v>416</v>
      </c>
      <c r="C512" s="253">
        <f>SUM(C513:C527)</f>
        <v>1832</v>
      </c>
      <c r="D512" s="253">
        <f>SUM(D513:D527)</f>
        <v>1899</v>
      </c>
      <c r="E512" s="254">
        <f>D512/C512</f>
        <v>1.03657205240175</v>
      </c>
      <c r="F512" s="255"/>
    </row>
    <row r="513" customHeight="1" spans="1:6">
      <c r="A513" s="256">
        <v>2070101</v>
      </c>
      <c r="B513" s="257" t="s">
        <v>83</v>
      </c>
      <c r="C513" s="258">
        <v>580</v>
      </c>
      <c r="D513" s="258">
        <f>VLOOKUP(A513,[1]Sheet2!$D$4:$F$304,3,FALSE)</f>
        <v>661</v>
      </c>
      <c r="E513" s="259">
        <f>D513/C513</f>
        <v>1.13965517241379</v>
      </c>
      <c r="F513" s="260"/>
    </row>
    <row r="514" customHeight="1" spans="1:6">
      <c r="A514" s="256">
        <v>2070102</v>
      </c>
      <c r="B514" s="257" t="s">
        <v>84</v>
      </c>
      <c r="C514" s="258"/>
      <c r="D514" s="258"/>
      <c r="E514" s="259"/>
      <c r="F514" s="260"/>
    </row>
    <row r="515" customHeight="1" spans="1:6">
      <c r="A515" s="256">
        <v>2070103</v>
      </c>
      <c r="B515" s="257" t="s">
        <v>85</v>
      </c>
      <c r="C515" s="258"/>
      <c r="D515" s="258"/>
      <c r="E515" s="259"/>
      <c r="F515" s="260"/>
    </row>
    <row r="516" customHeight="1" spans="1:6">
      <c r="A516" s="256">
        <v>2070104</v>
      </c>
      <c r="B516" s="257" t="s">
        <v>417</v>
      </c>
      <c r="C516" s="258">
        <v>302</v>
      </c>
      <c r="D516" s="258">
        <f>VLOOKUP(A516,[1]Sheet2!$D$4:$F$304,3,FALSE)</f>
        <v>330</v>
      </c>
      <c r="E516" s="259">
        <f>D516/C516</f>
        <v>1.09271523178808</v>
      </c>
      <c r="F516" s="260"/>
    </row>
    <row r="517" customHeight="1" spans="1:6">
      <c r="A517" s="256">
        <v>2070105</v>
      </c>
      <c r="B517" s="257" t="s">
        <v>418</v>
      </c>
      <c r="C517" s="258"/>
      <c r="D517" s="258"/>
      <c r="E517" s="259"/>
      <c r="F517" s="260"/>
    </row>
    <row r="518" customHeight="1" spans="1:6">
      <c r="A518" s="256">
        <v>2070106</v>
      </c>
      <c r="B518" s="257" t="s">
        <v>419</v>
      </c>
      <c r="C518" s="258"/>
      <c r="D518" s="258"/>
      <c r="E518" s="259"/>
      <c r="F518" s="260"/>
    </row>
    <row r="519" customHeight="1" spans="1:6">
      <c r="A519" s="256">
        <v>2070107</v>
      </c>
      <c r="B519" s="257" t="s">
        <v>420</v>
      </c>
      <c r="C519" s="258"/>
      <c r="D519" s="258"/>
      <c r="E519" s="259"/>
      <c r="F519" s="260"/>
    </row>
    <row r="520" customHeight="1" spans="1:6">
      <c r="A520" s="256">
        <v>2070108</v>
      </c>
      <c r="B520" s="257" t="s">
        <v>421</v>
      </c>
      <c r="C520" s="258"/>
      <c r="D520" s="258"/>
      <c r="E520" s="259"/>
      <c r="F520" s="260"/>
    </row>
    <row r="521" customHeight="1" spans="1:6">
      <c r="A521" s="256">
        <v>2070109</v>
      </c>
      <c r="B521" s="257" t="s">
        <v>422</v>
      </c>
      <c r="C521" s="258">
        <v>844</v>
      </c>
      <c r="D521" s="258">
        <f>VLOOKUP(A521,[1]Sheet2!$D$4:$F$304,3,FALSE)</f>
        <v>908</v>
      </c>
      <c r="E521" s="259">
        <f>D521/C521</f>
        <v>1.07582938388626</v>
      </c>
      <c r="F521" s="260"/>
    </row>
    <row r="522" customHeight="1" spans="1:6">
      <c r="A522" s="256">
        <v>2070110</v>
      </c>
      <c r="B522" s="257" t="s">
        <v>423</v>
      </c>
      <c r="C522" s="258"/>
      <c r="D522" s="258"/>
      <c r="E522" s="259"/>
      <c r="F522" s="260"/>
    </row>
    <row r="523" customHeight="1" spans="1:6">
      <c r="A523" s="256">
        <v>2070111</v>
      </c>
      <c r="B523" s="257" t="s">
        <v>424</v>
      </c>
      <c r="C523" s="258">
        <v>15</v>
      </c>
      <c r="D523" s="258"/>
      <c r="E523" s="259"/>
      <c r="F523" s="260"/>
    </row>
    <row r="524" customHeight="1" spans="1:6">
      <c r="A524" s="256">
        <v>2070112</v>
      </c>
      <c r="B524" s="257" t="s">
        <v>425</v>
      </c>
      <c r="C524" s="258"/>
      <c r="D524" s="258"/>
      <c r="E524" s="259"/>
      <c r="F524" s="260"/>
    </row>
    <row r="525" customHeight="1" spans="1:6">
      <c r="A525" s="256">
        <v>2070113</v>
      </c>
      <c r="B525" s="257" t="s">
        <v>426</v>
      </c>
      <c r="C525" s="258"/>
      <c r="D525" s="258"/>
      <c r="E525" s="259"/>
      <c r="F525" s="260"/>
    </row>
    <row r="526" customHeight="1" spans="1:6">
      <c r="A526" s="256">
        <v>2070114</v>
      </c>
      <c r="B526" s="257" t="s">
        <v>427</v>
      </c>
      <c r="C526" s="258"/>
      <c r="D526" s="258"/>
      <c r="E526" s="259"/>
      <c r="F526" s="260"/>
    </row>
    <row r="527" customHeight="1" spans="1:6">
      <c r="A527" s="256">
        <v>2070199</v>
      </c>
      <c r="B527" s="257" t="s">
        <v>428</v>
      </c>
      <c r="C527" s="258">
        <v>91</v>
      </c>
      <c r="D527" s="258"/>
      <c r="E527" s="259"/>
      <c r="F527" s="260"/>
    </row>
    <row r="528" customHeight="1" spans="1:6">
      <c r="A528" s="251">
        <v>20702</v>
      </c>
      <c r="B528" s="252" t="s">
        <v>429</v>
      </c>
      <c r="C528" s="253">
        <f>SUM(C529:C535)</f>
        <v>0</v>
      </c>
      <c r="D528" s="253">
        <f>SUM(D529:D535)</f>
        <v>0</v>
      </c>
      <c r="E528" s="254"/>
      <c r="F528" s="255"/>
    </row>
    <row r="529" customHeight="1" spans="1:6">
      <c r="A529" s="256">
        <v>2070201</v>
      </c>
      <c r="B529" s="257" t="s">
        <v>83</v>
      </c>
      <c r="C529" s="258"/>
      <c r="D529" s="258"/>
      <c r="E529" s="259"/>
      <c r="F529" s="260"/>
    </row>
    <row r="530" customHeight="1" spans="1:6">
      <c r="A530" s="256">
        <v>2070202</v>
      </c>
      <c r="B530" s="257" t="s">
        <v>84</v>
      </c>
      <c r="C530" s="258"/>
      <c r="D530" s="258"/>
      <c r="E530" s="259"/>
      <c r="F530" s="260"/>
    </row>
    <row r="531" customHeight="1" spans="1:6">
      <c r="A531" s="256">
        <v>2070203</v>
      </c>
      <c r="B531" s="257" t="s">
        <v>85</v>
      </c>
      <c r="C531" s="258"/>
      <c r="D531" s="258"/>
      <c r="E531" s="259"/>
      <c r="F531" s="260"/>
    </row>
    <row r="532" customHeight="1" spans="1:6">
      <c r="A532" s="256">
        <v>2070204</v>
      </c>
      <c r="B532" s="257" t="s">
        <v>430</v>
      </c>
      <c r="C532" s="258"/>
      <c r="D532" s="258"/>
      <c r="E532" s="259"/>
      <c r="F532" s="260"/>
    </row>
    <row r="533" customHeight="1" spans="1:6">
      <c r="A533" s="256">
        <v>2070205</v>
      </c>
      <c r="B533" s="257" t="s">
        <v>431</v>
      </c>
      <c r="C533" s="258"/>
      <c r="D533" s="258"/>
      <c r="E533" s="259"/>
      <c r="F533" s="260"/>
    </row>
    <row r="534" customHeight="1" spans="1:6">
      <c r="A534" s="256">
        <v>2070206</v>
      </c>
      <c r="B534" s="257" t="s">
        <v>432</v>
      </c>
      <c r="C534" s="258"/>
      <c r="D534" s="258"/>
      <c r="E534" s="259"/>
      <c r="F534" s="260"/>
    </row>
    <row r="535" customHeight="1" spans="1:6">
      <c r="A535" s="256">
        <v>2070299</v>
      </c>
      <c r="B535" s="257" t="s">
        <v>433</v>
      </c>
      <c r="C535" s="258"/>
      <c r="D535" s="258"/>
      <c r="E535" s="259"/>
      <c r="F535" s="260"/>
    </row>
    <row r="536" customHeight="1" spans="1:6">
      <c r="A536" s="251">
        <v>20703</v>
      </c>
      <c r="B536" s="252" t="s">
        <v>434</v>
      </c>
      <c r="C536" s="253">
        <f>SUM(C537:C546)</f>
        <v>755</v>
      </c>
      <c r="D536" s="253">
        <f>SUM(D537:D546)</f>
        <v>834</v>
      </c>
      <c r="E536" s="254">
        <f>D536/C536</f>
        <v>1.1046357615894</v>
      </c>
      <c r="F536" s="255"/>
    </row>
    <row r="537" customHeight="1" spans="1:6">
      <c r="A537" s="256">
        <v>2070301</v>
      </c>
      <c r="B537" s="257" t="s">
        <v>83</v>
      </c>
      <c r="C537" s="258"/>
      <c r="D537" s="258"/>
      <c r="E537" s="259"/>
      <c r="F537" s="260"/>
    </row>
    <row r="538" customHeight="1" spans="1:6">
      <c r="A538" s="256">
        <v>2070302</v>
      </c>
      <c r="B538" s="257" t="s">
        <v>84</v>
      </c>
      <c r="C538" s="258"/>
      <c r="D538" s="258"/>
      <c r="E538" s="259"/>
      <c r="F538" s="260"/>
    </row>
    <row r="539" customHeight="1" spans="1:6">
      <c r="A539" s="256">
        <v>2070303</v>
      </c>
      <c r="B539" s="257" t="s">
        <v>85</v>
      </c>
      <c r="C539" s="258"/>
      <c r="D539" s="258"/>
      <c r="E539" s="259"/>
      <c r="F539" s="260"/>
    </row>
    <row r="540" customHeight="1" spans="1:6">
      <c r="A540" s="256">
        <v>2070304</v>
      </c>
      <c r="B540" s="257" t="s">
        <v>435</v>
      </c>
      <c r="C540" s="258"/>
      <c r="D540" s="258"/>
      <c r="E540" s="259"/>
      <c r="F540" s="260"/>
    </row>
    <row r="541" customHeight="1" spans="1:6">
      <c r="A541" s="256">
        <v>2070305</v>
      </c>
      <c r="B541" s="257" t="s">
        <v>436</v>
      </c>
      <c r="C541" s="258"/>
      <c r="D541" s="258"/>
      <c r="E541" s="259"/>
      <c r="F541" s="260"/>
    </row>
    <row r="542" customHeight="1" spans="1:6">
      <c r="A542" s="256">
        <v>2070306</v>
      </c>
      <c r="B542" s="257" t="s">
        <v>437</v>
      </c>
      <c r="C542" s="258"/>
      <c r="D542" s="258"/>
      <c r="E542" s="259"/>
      <c r="F542" s="260"/>
    </row>
    <row r="543" customHeight="1" spans="1:6">
      <c r="A543" s="256">
        <v>2070307</v>
      </c>
      <c r="B543" s="257" t="s">
        <v>438</v>
      </c>
      <c r="C543" s="258">
        <v>90</v>
      </c>
      <c r="D543" s="258">
        <f>VLOOKUP(A543,[1]Sheet2!$D$4:$F$304,3,FALSE)</f>
        <v>59</v>
      </c>
      <c r="E543" s="259">
        <f>D543/C543</f>
        <v>0.655555555555556</v>
      </c>
      <c r="F543" s="260"/>
    </row>
    <row r="544" customHeight="1" spans="1:6">
      <c r="A544" s="256">
        <v>2070308</v>
      </c>
      <c r="B544" s="257" t="s">
        <v>439</v>
      </c>
      <c r="C544" s="258"/>
      <c r="D544" s="258"/>
      <c r="E544" s="259"/>
      <c r="F544" s="260"/>
    </row>
    <row r="545" customHeight="1" spans="1:6">
      <c r="A545" s="256">
        <v>2070309</v>
      </c>
      <c r="B545" s="257" t="s">
        <v>440</v>
      </c>
      <c r="C545" s="258"/>
      <c r="D545" s="258"/>
      <c r="E545" s="259"/>
      <c r="F545" s="260"/>
    </row>
    <row r="546" customHeight="1" spans="1:6">
      <c r="A546" s="256">
        <v>2070399</v>
      </c>
      <c r="B546" s="257" t="s">
        <v>441</v>
      </c>
      <c r="C546" s="258">
        <v>665</v>
      </c>
      <c r="D546" s="258">
        <f>VLOOKUP(A546,[1]Sheet2!$D$4:$F$304,3,FALSE)</f>
        <v>775</v>
      </c>
      <c r="E546" s="259">
        <f>D546/C546</f>
        <v>1.16541353383459</v>
      </c>
      <c r="F546" s="260"/>
    </row>
    <row r="547" customHeight="1" spans="1:6">
      <c r="A547" s="251">
        <v>20706</v>
      </c>
      <c r="B547" s="265" t="s">
        <v>442</v>
      </c>
      <c r="C547" s="253">
        <f>SUM(C548:C555)</f>
        <v>0</v>
      </c>
      <c r="D547" s="253">
        <f>SUM(D548:D555)</f>
        <v>0</v>
      </c>
      <c r="E547" s="254"/>
      <c r="F547" s="255"/>
    </row>
    <row r="548" customHeight="1" spans="1:6">
      <c r="A548" s="256">
        <v>2070601</v>
      </c>
      <c r="B548" s="266" t="s">
        <v>83</v>
      </c>
      <c r="C548" s="258"/>
      <c r="D548" s="258"/>
      <c r="E548" s="259"/>
      <c r="F548" s="260"/>
    </row>
    <row r="549" customHeight="1" spans="1:6">
      <c r="A549" s="256">
        <v>2070602</v>
      </c>
      <c r="B549" s="266" t="s">
        <v>84</v>
      </c>
      <c r="C549" s="258"/>
      <c r="D549" s="258"/>
      <c r="E549" s="259"/>
      <c r="F549" s="260"/>
    </row>
    <row r="550" customHeight="1" spans="1:6">
      <c r="A550" s="256">
        <v>2070603</v>
      </c>
      <c r="B550" s="266" t="s">
        <v>85</v>
      </c>
      <c r="C550" s="258"/>
      <c r="D550" s="258"/>
      <c r="E550" s="259"/>
      <c r="F550" s="260"/>
    </row>
    <row r="551" customHeight="1" spans="1:6">
      <c r="A551" s="256">
        <v>2070604</v>
      </c>
      <c r="B551" s="266" t="s">
        <v>443</v>
      </c>
      <c r="C551" s="258"/>
      <c r="D551" s="258"/>
      <c r="E551" s="259"/>
      <c r="F551" s="260"/>
    </row>
    <row r="552" customHeight="1" spans="1:6">
      <c r="A552" s="256">
        <v>2070605</v>
      </c>
      <c r="B552" s="266" t="s">
        <v>444</v>
      </c>
      <c r="C552" s="258"/>
      <c r="D552" s="258"/>
      <c r="E552" s="259"/>
      <c r="F552" s="260"/>
    </row>
    <row r="553" customHeight="1" spans="1:6">
      <c r="A553" s="256">
        <v>2070606</v>
      </c>
      <c r="B553" s="266" t="s">
        <v>445</v>
      </c>
      <c r="C553" s="258"/>
      <c r="D553" s="258"/>
      <c r="E553" s="259"/>
      <c r="F553" s="260"/>
    </row>
    <row r="554" customHeight="1" spans="1:6">
      <c r="A554" s="256">
        <v>2070607</v>
      </c>
      <c r="B554" s="266" t="s">
        <v>446</v>
      </c>
      <c r="C554" s="258"/>
      <c r="D554" s="258"/>
      <c r="E554" s="259"/>
      <c r="F554" s="260"/>
    </row>
    <row r="555" customHeight="1" spans="1:6">
      <c r="A555" s="256">
        <v>2070699</v>
      </c>
      <c r="B555" s="266" t="s">
        <v>447</v>
      </c>
      <c r="C555" s="258"/>
      <c r="D555" s="258"/>
      <c r="E555" s="259"/>
      <c r="F555" s="260"/>
    </row>
    <row r="556" customHeight="1" spans="1:6">
      <c r="A556" s="251">
        <v>20708</v>
      </c>
      <c r="B556" s="265" t="s">
        <v>448</v>
      </c>
      <c r="C556" s="253">
        <f>SUM(C557:C563)</f>
        <v>1010</v>
      </c>
      <c r="D556" s="253">
        <f>SUM(D557:D563)</f>
        <v>1017</v>
      </c>
      <c r="E556" s="254">
        <f>D556/C556</f>
        <v>1.00693069306931</v>
      </c>
      <c r="F556" s="255"/>
    </row>
    <row r="557" customHeight="1" spans="1:6">
      <c r="A557" s="256">
        <v>2070801</v>
      </c>
      <c r="B557" s="266" t="s">
        <v>83</v>
      </c>
      <c r="C557" s="258"/>
      <c r="D557" s="258"/>
      <c r="E557" s="259"/>
      <c r="F557" s="260"/>
    </row>
    <row r="558" customHeight="1" spans="1:6">
      <c r="A558" s="256">
        <v>2070802</v>
      </c>
      <c r="B558" s="266" t="s">
        <v>84</v>
      </c>
      <c r="C558" s="258"/>
      <c r="D558" s="258"/>
      <c r="E558" s="259"/>
      <c r="F558" s="260"/>
    </row>
    <row r="559" customHeight="1" spans="1:6">
      <c r="A559" s="256">
        <v>2070803</v>
      </c>
      <c r="B559" s="266" t="s">
        <v>85</v>
      </c>
      <c r="C559" s="258"/>
      <c r="D559" s="258"/>
      <c r="E559" s="259"/>
      <c r="F559" s="260"/>
    </row>
    <row r="560" customHeight="1" spans="1:6">
      <c r="A560" s="256">
        <v>2070806</v>
      </c>
      <c r="B560" s="266" t="s">
        <v>449</v>
      </c>
      <c r="C560" s="258"/>
      <c r="D560" s="258"/>
      <c r="E560" s="259"/>
      <c r="F560" s="260"/>
    </row>
    <row r="561" customHeight="1" spans="1:6">
      <c r="A561" s="256">
        <v>2070807</v>
      </c>
      <c r="B561" s="266" t="s">
        <v>450</v>
      </c>
      <c r="C561" s="258"/>
      <c r="D561" s="258"/>
      <c r="E561" s="259"/>
      <c r="F561" s="260"/>
    </row>
    <row r="562" customHeight="1" spans="1:6">
      <c r="A562" s="256">
        <v>2070808</v>
      </c>
      <c r="B562" s="266" t="s">
        <v>451</v>
      </c>
      <c r="C562" s="258">
        <v>757</v>
      </c>
      <c r="D562" s="258">
        <f>VLOOKUP(A562,[1]Sheet2!$D$4:$F$304,3,FALSE)</f>
        <v>687</v>
      </c>
      <c r="E562" s="259">
        <f>D562/C562</f>
        <v>0.907529722589168</v>
      </c>
      <c r="F562" s="260"/>
    </row>
    <row r="563" customHeight="1" spans="1:6">
      <c r="A563" s="256">
        <v>2070899</v>
      </c>
      <c r="B563" s="266" t="s">
        <v>452</v>
      </c>
      <c r="C563" s="258">
        <v>253</v>
      </c>
      <c r="D563" s="258">
        <f>VLOOKUP(A563,[1]Sheet2!$D$4:$F$304,3,FALSE)</f>
        <v>330</v>
      </c>
      <c r="E563" s="259">
        <f>D563/C563</f>
        <v>1.30434782608696</v>
      </c>
      <c r="F563" s="260"/>
    </row>
    <row r="564" customHeight="1" spans="1:6">
      <c r="A564" s="251">
        <v>20799</v>
      </c>
      <c r="B564" s="252" t="s">
        <v>453</v>
      </c>
      <c r="C564" s="253">
        <f>SUM(C565:C566)</f>
        <v>2882</v>
      </c>
      <c r="D564" s="253">
        <f>SUM(D565:D566)</f>
        <v>120</v>
      </c>
      <c r="E564" s="254">
        <f>D564/C564</f>
        <v>0.0416377515614157</v>
      </c>
      <c r="F564" s="255"/>
    </row>
    <row r="565" customHeight="1" spans="1:6">
      <c r="A565" s="256">
        <v>2079903</v>
      </c>
      <c r="B565" s="257" t="s">
        <v>454</v>
      </c>
      <c r="C565" s="258"/>
      <c r="D565" s="258"/>
      <c r="E565" s="259"/>
      <c r="F565" s="260"/>
    </row>
    <row r="566" customHeight="1" spans="1:6">
      <c r="A566" s="256">
        <v>2079999</v>
      </c>
      <c r="B566" s="257" t="s">
        <v>455</v>
      </c>
      <c r="C566" s="258">
        <v>2882</v>
      </c>
      <c r="D566" s="258">
        <f>VLOOKUP(A566,[1]Sheet2!$D$4:$F$304,3,FALSE)</f>
        <v>120</v>
      </c>
      <c r="E566" s="259">
        <f>D566/C566</f>
        <v>0.0416377515614157</v>
      </c>
      <c r="F566" s="260"/>
    </row>
    <row r="567" customHeight="1" spans="1:6">
      <c r="A567" s="246">
        <v>208</v>
      </c>
      <c r="B567" s="247" t="s">
        <v>456</v>
      </c>
      <c r="C567" s="248">
        <f>SUM(C568,C587,C595,C597,C606,C610,C620,C629,C636,C644,C653,C659,C662,C665,C668,C671,C674,C678,C682,C691,C694)</f>
        <v>114458</v>
      </c>
      <c r="D567" s="248">
        <f>SUM(D568,D587,D595,D597,D606,D610,D620,D629,D636,D644,D653,D659,D662,D665,D668,D671,D674,D678,D682,D691,D694)</f>
        <v>129596</v>
      </c>
      <c r="E567" s="249">
        <f>D567/C567</f>
        <v>1.13225812088277</v>
      </c>
      <c r="F567" s="250"/>
    </row>
    <row r="568" customHeight="1" spans="1:6">
      <c r="A568" s="251">
        <v>20801</v>
      </c>
      <c r="B568" s="252" t="s">
        <v>457</v>
      </c>
      <c r="C568" s="253">
        <f>SUM(C569:C586)</f>
        <v>4491</v>
      </c>
      <c r="D568" s="253">
        <f>SUM(D569:D586)</f>
        <v>4303</v>
      </c>
      <c r="E568" s="254">
        <f>D568/C568</f>
        <v>0.958138499220664</v>
      </c>
      <c r="F568" s="255"/>
    </row>
    <row r="569" customHeight="1" spans="1:6">
      <c r="A569" s="256">
        <v>2080101</v>
      </c>
      <c r="B569" s="257" t="s">
        <v>83</v>
      </c>
      <c r="C569" s="258">
        <v>569</v>
      </c>
      <c r="D569" s="258">
        <f>VLOOKUP(A569,[1]Sheet2!$D$4:$F$304,3,FALSE)</f>
        <v>573</v>
      </c>
      <c r="E569" s="259">
        <f>D569/C569</f>
        <v>1.00702987697715</v>
      </c>
      <c r="F569" s="260"/>
    </row>
    <row r="570" customHeight="1" spans="1:6">
      <c r="A570" s="256">
        <v>2080102</v>
      </c>
      <c r="B570" s="257" t="s">
        <v>84</v>
      </c>
      <c r="C570" s="258"/>
      <c r="D570" s="258"/>
      <c r="E570" s="259"/>
      <c r="F570" s="260"/>
    </row>
    <row r="571" customHeight="1" spans="1:6">
      <c r="A571" s="256">
        <v>2080103</v>
      </c>
      <c r="B571" s="257" t="s">
        <v>85</v>
      </c>
      <c r="C571" s="258"/>
      <c r="D571" s="258"/>
      <c r="E571" s="259"/>
      <c r="F571" s="260"/>
    </row>
    <row r="572" customHeight="1" spans="1:6">
      <c r="A572" s="256">
        <v>2080104</v>
      </c>
      <c r="B572" s="257" t="s">
        <v>458</v>
      </c>
      <c r="C572" s="258"/>
      <c r="D572" s="258"/>
      <c r="E572" s="259"/>
      <c r="F572" s="260"/>
    </row>
    <row r="573" customHeight="1" spans="1:6">
      <c r="A573" s="256">
        <v>2080105</v>
      </c>
      <c r="B573" s="257" t="s">
        <v>459</v>
      </c>
      <c r="C573" s="258">
        <v>99</v>
      </c>
      <c r="D573" s="258">
        <f>VLOOKUP(A573,[1]Sheet2!$D$4:$F$304,3,FALSE)</f>
        <v>1120</v>
      </c>
      <c r="E573" s="259">
        <f>D573/C573</f>
        <v>11.3131313131313</v>
      </c>
      <c r="F573" s="260"/>
    </row>
    <row r="574" customHeight="1" spans="1:6">
      <c r="A574" s="256">
        <v>2080106</v>
      </c>
      <c r="B574" s="257" t="s">
        <v>460</v>
      </c>
      <c r="C574" s="258"/>
      <c r="D574" s="258"/>
      <c r="E574" s="259"/>
      <c r="F574" s="260"/>
    </row>
    <row r="575" customHeight="1" spans="1:6">
      <c r="A575" s="256">
        <v>2080107</v>
      </c>
      <c r="B575" s="257" t="s">
        <v>461</v>
      </c>
      <c r="C575" s="258"/>
      <c r="D575" s="258"/>
      <c r="E575" s="259"/>
      <c r="F575" s="260"/>
    </row>
    <row r="576" customHeight="1" spans="1:6">
      <c r="A576" s="256">
        <v>2080108</v>
      </c>
      <c r="B576" s="257" t="s">
        <v>123</v>
      </c>
      <c r="C576" s="258"/>
      <c r="D576" s="258"/>
      <c r="E576" s="259"/>
      <c r="F576" s="260"/>
    </row>
    <row r="577" customHeight="1" spans="1:6">
      <c r="A577" s="256">
        <v>2080109</v>
      </c>
      <c r="B577" s="257" t="s">
        <v>462</v>
      </c>
      <c r="C577" s="258"/>
      <c r="D577" s="258"/>
      <c r="E577" s="259"/>
      <c r="F577" s="260"/>
    </row>
    <row r="578" customHeight="1" spans="1:6">
      <c r="A578" s="256">
        <v>2080110</v>
      </c>
      <c r="B578" s="257" t="s">
        <v>463</v>
      </c>
      <c r="C578" s="258"/>
      <c r="D578" s="258"/>
      <c r="E578" s="259"/>
      <c r="F578" s="260"/>
    </row>
    <row r="579" customHeight="1" spans="1:6">
      <c r="A579" s="256">
        <v>2080111</v>
      </c>
      <c r="B579" s="257" t="s">
        <v>464</v>
      </c>
      <c r="C579" s="258"/>
      <c r="D579" s="258"/>
      <c r="E579" s="259"/>
      <c r="F579" s="260"/>
    </row>
    <row r="580" customHeight="1" spans="1:6">
      <c r="A580" s="256">
        <v>2080112</v>
      </c>
      <c r="B580" s="257" t="s">
        <v>465</v>
      </c>
      <c r="C580" s="258">
        <v>192</v>
      </c>
      <c r="D580" s="258">
        <f>VLOOKUP(A580,[1]Sheet2!$D$4:$F$304,3,FALSE)</f>
        <v>177</v>
      </c>
      <c r="E580" s="259">
        <f>D580/C580</f>
        <v>0.921875</v>
      </c>
      <c r="F580" s="260"/>
    </row>
    <row r="581" customHeight="1" spans="1:6">
      <c r="A581" s="256">
        <v>2080113</v>
      </c>
      <c r="B581" s="257" t="s">
        <v>466</v>
      </c>
      <c r="C581" s="258"/>
      <c r="D581" s="258"/>
      <c r="E581" s="259"/>
      <c r="F581" s="260"/>
    </row>
    <row r="582" customHeight="1" spans="1:6">
      <c r="A582" s="256">
        <v>2080114</v>
      </c>
      <c r="B582" s="257" t="s">
        <v>467</v>
      </c>
      <c r="C582" s="258"/>
      <c r="D582" s="258"/>
      <c r="E582" s="259"/>
      <c r="F582" s="260"/>
    </row>
    <row r="583" customHeight="1" spans="1:6">
      <c r="A583" s="256">
        <v>2080115</v>
      </c>
      <c r="B583" s="257" t="s">
        <v>468</v>
      </c>
      <c r="C583" s="258"/>
      <c r="D583" s="258"/>
      <c r="E583" s="259"/>
      <c r="F583" s="260"/>
    </row>
    <row r="584" customHeight="1" spans="1:6">
      <c r="A584" s="256">
        <v>2080116</v>
      </c>
      <c r="B584" s="257" t="s">
        <v>469</v>
      </c>
      <c r="C584" s="258">
        <v>310</v>
      </c>
      <c r="D584" s="258">
        <f>VLOOKUP(A584,[1]Sheet2!$D$4:$F$304,3,FALSE)</f>
        <v>276</v>
      </c>
      <c r="E584" s="259">
        <f t="shared" ref="E582:E645" si="2">D584/C584</f>
        <v>0.890322580645161</v>
      </c>
      <c r="F584" s="260"/>
    </row>
    <row r="585" customHeight="1" spans="1:6">
      <c r="A585" s="256">
        <v>2080150</v>
      </c>
      <c r="B585" s="257" t="s">
        <v>92</v>
      </c>
      <c r="C585" s="258"/>
      <c r="D585" s="258"/>
      <c r="E585" s="259"/>
      <c r="F585" s="260"/>
    </row>
    <row r="586" customHeight="1" spans="1:6">
      <c r="A586" s="256">
        <v>2080199</v>
      </c>
      <c r="B586" s="257" t="s">
        <v>470</v>
      </c>
      <c r="C586" s="258">
        <v>3321</v>
      </c>
      <c r="D586" s="258">
        <f>VLOOKUP(A586,[1]Sheet2!$D$4:$F$304,3,FALSE)</f>
        <v>2157</v>
      </c>
      <c r="E586" s="259">
        <f t="shared" si="2"/>
        <v>0.649503161698284</v>
      </c>
      <c r="F586" s="260"/>
    </row>
    <row r="587" customHeight="1" spans="1:6">
      <c r="A587" s="251">
        <v>20802</v>
      </c>
      <c r="B587" s="252" t="s">
        <v>471</v>
      </c>
      <c r="C587" s="253">
        <f>SUM(C588:C594)</f>
        <v>2328</v>
      </c>
      <c r="D587" s="253">
        <f>SUM(D588:D594)</f>
        <v>1558</v>
      </c>
      <c r="E587" s="254">
        <f t="shared" si="2"/>
        <v>0.669243986254295</v>
      </c>
      <c r="F587" s="255"/>
    </row>
    <row r="588" customHeight="1" spans="1:6">
      <c r="A588" s="256">
        <v>2080201</v>
      </c>
      <c r="B588" s="257" t="s">
        <v>83</v>
      </c>
      <c r="C588" s="258">
        <v>376</v>
      </c>
      <c r="D588" s="258">
        <f>VLOOKUP(A588,[1]Sheet2!$D$4:$F$304,3,FALSE)</f>
        <v>349</v>
      </c>
      <c r="E588" s="259">
        <f t="shared" si="2"/>
        <v>0.928191489361702</v>
      </c>
      <c r="F588" s="260"/>
    </row>
    <row r="589" customHeight="1" spans="1:6">
      <c r="A589" s="256">
        <v>2080202</v>
      </c>
      <c r="B589" s="257" t="s">
        <v>84</v>
      </c>
      <c r="C589" s="258"/>
      <c r="D589" s="258"/>
      <c r="E589" s="259"/>
      <c r="F589" s="260"/>
    </row>
    <row r="590" customHeight="1" spans="1:6">
      <c r="A590" s="256">
        <v>2080203</v>
      </c>
      <c r="B590" s="257" t="s">
        <v>85</v>
      </c>
      <c r="C590" s="258"/>
      <c r="D590" s="258"/>
      <c r="E590" s="259"/>
      <c r="F590" s="260"/>
    </row>
    <row r="591" customHeight="1" spans="1:6">
      <c r="A591" s="256">
        <v>2080206</v>
      </c>
      <c r="B591" s="257" t="s">
        <v>472</v>
      </c>
      <c r="C591" s="258"/>
      <c r="D591" s="258"/>
      <c r="E591" s="259"/>
      <c r="F591" s="260"/>
    </row>
    <row r="592" customHeight="1" spans="1:6">
      <c r="A592" s="256">
        <v>2080207</v>
      </c>
      <c r="B592" s="257" t="s">
        <v>473</v>
      </c>
      <c r="C592" s="258"/>
      <c r="D592" s="258"/>
      <c r="E592" s="259"/>
      <c r="F592" s="260"/>
    </row>
    <row r="593" customHeight="1" spans="1:6">
      <c r="A593" s="261">
        <v>2080209</v>
      </c>
      <c r="B593" s="262" t="s">
        <v>474</v>
      </c>
      <c r="C593" s="258"/>
      <c r="D593" s="258"/>
      <c r="E593" s="259"/>
      <c r="F593" s="260"/>
    </row>
    <row r="594" customHeight="1" spans="1:6">
      <c r="A594" s="256">
        <v>2080299</v>
      </c>
      <c r="B594" s="257" t="s">
        <v>475</v>
      </c>
      <c r="C594" s="258">
        <v>1952</v>
      </c>
      <c r="D594" s="258">
        <f>VLOOKUP(A594,[1]Sheet2!$D$4:$F$304,3,FALSE)</f>
        <v>1209</v>
      </c>
      <c r="E594" s="259">
        <f t="shared" si="2"/>
        <v>0.619364754098361</v>
      </c>
      <c r="F594" s="260"/>
    </row>
    <row r="595" customHeight="1" spans="1:6">
      <c r="A595" s="251">
        <v>20804</v>
      </c>
      <c r="B595" s="252" t="s">
        <v>476</v>
      </c>
      <c r="C595" s="253">
        <f>C596</f>
        <v>0</v>
      </c>
      <c r="D595" s="253">
        <f>D596</f>
        <v>0</v>
      </c>
      <c r="E595" s="254"/>
      <c r="F595" s="255"/>
    </row>
    <row r="596" customHeight="1" spans="1:6">
      <c r="A596" s="256">
        <v>2080402</v>
      </c>
      <c r="B596" s="257" t="s">
        <v>477</v>
      </c>
      <c r="C596" s="258"/>
      <c r="D596" s="258"/>
      <c r="E596" s="259"/>
      <c r="F596" s="260"/>
    </row>
    <row r="597" customHeight="1" spans="1:6">
      <c r="A597" s="251">
        <v>20805</v>
      </c>
      <c r="B597" s="252" t="s">
        <v>478</v>
      </c>
      <c r="C597" s="253">
        <f>SUM(C598:C605)</f>
        <v>52436</v>
      </c>
      <c r="D597" s="253">
        <f>SUM(D598:D605)</f>
        <v>61342</v>
      </c>
      <c r="E597" s="254">
        <f t="shared" si="2"/>
        <v>1.16984514455717</v>
      </c>
      <c r="F597" s="255"/>
    </row>
    <row r="598" customHeight="1" spans="1:6">
      <c r="A598" s="256">
        <v>2080501</v>
      </c>
      <c r="B598" s="257" t="s">
        <v>479</v>
      </c>
      <c r="C598" s="258">
        <v>26</v>
      </c>
      <c r="D598" s="258"/>
      <c r="E598" s="259"/>
      <c r="F598" s="260"/>
    </row>
    <row r="599" customHeight="1" spans="1:6">
      <c r="A599" s="256">
        <v>2080502</v>
      </c>
      <c r="B599" s="257" t="s">
        <v>480</v>
      </c>
      <c r="C599" s="258"/>
      <c r="D599" s="258"/>
      <c r="E599" s="259"/>
      <c r="F599" s="260"/>
    </row>
    <row r="600" customHeight="1" spans="1:6">
      <c r="A600" s="256">
        <v>2080503</v>
      </c>
      <c r="B600" s="257" t="s">
        <v>481</v>
      </c>
      <c r="C600" s="258">
        <v>406</v>
      </c>
      <c r="D600" s="258">
        <f>VLOOKUP(A600,[1]Sheet2!$D$4:$F$304,3,FALSE)</f>
        <v>347</v>
      </c>
      <c r="E600" s="259">
        <f t="shared" si="2"/>
        <v>0.854679802955665</v>
      </c>
      <c r="F600" s="260"/>
    </row>
    <row r="601" customHeight="1" spans="1:6">
      <c r="A601" s="256">
        <v>2080505</v>
      </c>
      <c r="B601" s="257" t="s">
        <v>482</v>
      </c>
      <c r="C601" s="258">
        <v>15762</v>
      </c>
      <c r="D601" s="258">
        <f>VLOOKUP(A601,[1]Sheet2!$D$4:$F$304,3,FALSE)</f>
        <v>21929</v>
      </c>
      <c r="E601" s="259">
        <f t="shared" si="2"/>
        <v>1.39125745463774</v>
      </c>
      <c r="F601" s="260"/>
    </row>
    <row r="602" customHeight="1" spans="1:6">
      <c r="A602" s="256">
        <v>2080506</v>
      </c>
      <c r="B602" s="257" t="s">
        <v>483</v>
      </c>
      <c r="C602" s="258">
        <v>10478</v>
      </c>
      <c r="D602" s="258">
        <f>VLOOKUP(A602,[1]Sheet2!$D$4:$F$304,3,FALSE)</f>
        <v>11401</v>
      </c>
      <c r="E602" s="259">
        <f t="shared" si="2"/>
        <v>1.08808933002481</v>
      </c>
      <c r="F602" s="260"/>
    </row>
    <row r="603" customHeight="1" spans="1:6">
      <c r="A603" s="256">
        <v>2080507</v>
      </c>
      <c r="B603" s="257" t="s">
        <v>484</v>
      </c>
      <c r="C603" s="258">
        <v>25764</v>
      </c>
      <c r="D603" s="258">
        <f>VLOOKUP(A603,[1]Sheet2!$D$4:$F$304,3,FALSE)</f>
        <v>27665</v>
      </c>
      <c r="E603" s="259">
        <f t="shared" si="2"/>
        <v>1.07378512653315</v>
      </c>
      <c r="F603" s="260"/>
    </row>
    <row r="604" customHeight="1" spans="1:6">
      <c r="A604" s="256">
        <v>2080508</v>
      </c>
      <c r="B604" s="257" t="s">
        <v>485</v>
      </c>
      <c r="C604" s="258"/>
      <c r="D604" s="258"/>
      <c r="E604" s="259"/>
      <c r="F604" s="260"/>
    </row>
    <row r="605" customHeight="1" spans="1:6">
      <c r="A605" s="256">
        <v>2080599</v>
      </c>
      <c r="B605" s="257" t="s">
        <v>486</v>
      </c>
      <c r="C605" s="258"/>
      <c r="D605" s="258"/>
      <c r="E605" s="259"/>
      <c r="F605" s="260"/>
    </row>
    <row r="606" customHeight="1" spans="1:6">
      <c r="A606" s="251">
        <v>20806</v>
      </c>
      <c r="B606" s="252" t="s">
        <v>487</v>
      </c>
      <c r="C606" s="253">
        <f>SUM(C607:C609)</f>
        <v>0</v>
      </c>
      <c r="D606" s="253">
        <f>SUM(D607:D609)</f>
        <v>0</v>
      </c>
      <c r="E606" s="254"/>
      <c r="F606" s="255"/>
    </row>
    <row r="607" customHeight="1" spans="1:6">
      <c r="A607" s="256">
        <v>2080601</v>
      </c>
      <c r="B607" s="257" t="s">
        <v>488</v>
      </c>
      <c r="C607" s="258"/>
      <c r="D607" s="258"/>
      <c r="E607" s="259"/>
      <c r="F607" s="260"/>
    </row>
    <row r="608" customHeight="1" spans="1:6">
      <c r="A608" s="256">
        <v>2080602</v>
      </c>
      <c r="B608" s="257" t="s">
        <v>489</v>
      </c>
      <c r="C608" s="258"/>
      <c r="D608" s="258"/>
      <c r="E608" s="259"/>
      <c r="F608" s="260"/>
    </row>
    <row r="609" customHeight="1" spans="1:6">
      <c r="A609" s="256">
        <v>2080699</v>
      </c>
      <c r="B609" s="257" t="s">
        <v>490</v>
      </c>
      <c r="C609" s="258"/>
      <c r="D609" s="258"/>
      <c r="E609" s="259"/>
      <c r="F609" s="260"/>
    </row>
    <row r="610" customHeight="1" spans="1:6">
      <c r="A610" s="251">
        <v>20807</v>
      </c>
      <c r="B610" s="252" t="s">
        <v>491</v>
      </c>
      <c r="C610" s="253">
        <f>SUM(C611:C619)</f>
        <v>3600</v>
      </c>
      <c r="D610" s="253">
        <f>SUM(D611:D619)</f>
        <v>6460</v>
      </c>
      <c r="E610" s="254">
        <f t="shared" si="2"/>
        <v>1.79444444444444</v>
      </c>
      <c r="F610" s="255"/>
    </row>
    <row r="611" customHeight="1" spans="1:6">
      <c r="A611" s="256">
        <v>2080701</v>
      </c>
      <c r="B611" s="257" t="s">
        <v>492</v>
      </c>
      <c r="C611" s="258"/>
      <c r="D611" s="258">
        <f>VLOOKUP(A611,[1]Sheet2!$D$4:$F$304,3,FALSE)</f>
        <v>50</v>
      </c>
      <c r="E611" s="259"/>
      <c r="F611" s="260"/>
    </row>
    <row r="612" customHeight="1" spans="1:6">
      <c r="A612" s="256">
        <v>2080702</v>
      </c>
      <c r="B612" s="257" t="s">
        <v>493</v>
      </c>
      <c r="C612" s="258">
        <v>926</v>
      </c>
      <c r="D612" s="258">
        <f>VLOOKUP(A612,[1]Sheet2!$D$4:$F$304,3,FALSE)</f>
        <v>345</v>
      </c>
      <c r="E612" s="259">
        <f t="shared" si="2"/>
        <v>0.372570194384449</v>
      </c>
      <c r="F612" s="260"/>
    </row>
    <row r="613" customHeight="1" spans="1:6">
      <c r="A613" s="256">
        <v>2080704</v>
      </c>
      <c r="B613" s="257" t="s">
        <v>494</v>
      </c>
      <c r="C613" s="258">
        <v>1228</v>
      </c>
      <c r="D613" s="258">
        <f>VLOOKUP(A613,[1]Sheet2!$D$4:$F$304,3,FALSE)</f>
        <v>4696</v>
      </c>
      <c r="E613" s="259">
        <f t="shared" si="2"/>
        <v>3.82410423452769</v>
      </c>
      <c r="F613" s="260"/>
    </row>
    <row r="614" customHeight="1" spans="1:6">
      <c r="A614" s="256">
        <v>2080705</v>
      </c>
      <c r="B614" s="257" t="s">
        <v>495</v>
      </c>
      <c r="C614" s="258">
        <v>256</v>
      </c>
      <c r="D614" s="258">
        <f>VLOOKUP(A614,[1]Sheet2!$D$4:$F$304,3,FALSE)</f>
        <v>198</v>
      </c>
      <c r="E614" s="259">
        <f t="shared" si="2"/>
        <v>0.7734375</v>
      </c>
      <c r="F614" s="260"/>
    </row>
    <row r="615" customHeight="1" spans="1:6">
      <c r="A615" s="256">
        <v>2080709</v>
      </c>
      <c r="B615" s="257" t="s">
        <v>496</v>
      </c>
      <c r="C615" s="258"/>
      <c r="D615" s="258"/>
      <c r="E615" s="259"/>
      <c r="F615" s="260"/>
    </row>
    <row r="616" customHeight="1" spans="1:6">
      <c r="A616" s="256">
        <v>2080711</v>
      </c>
      <c r="B616" s="257" t="s">
        <v>497</v>
      </c>
      <c r="C616" s="258">
        <v>609</v>
      </c>
      <c r="D616" s="258">
        <f>VLOOKUP(A616,[1]Sheet2!$D$4:$F$304,3,FALSE)</f>
        <v>727</v>
      </c>
      <c r="E616" s="259">
        <f t="shared" si="2"/>
        <v>1.19376026272578</v>
      </c>
      <c r="F616" s="260"/>
    </row>
    <row r="617" customHeight="1" spans="1:6">
      <c r="A617" s="256">
        <v>2080712</v>
      </c>
      <c r="B617" s="257" t="s">
        <v>498</v>
      </c>
      <c r="C617" s="258"/>
      <c r="D617" s="258"/>
      <c r="E617" s="259"/>
      <c r="F617" s="260"/>
    </row>
    <row r="618" customHeight="1" spans="1:6">
      <c r="A618" s="256">
        <v>2080713</v>
      </c>
      <c r="B618" s="257" t="s">
        <v>499</v>
      </c>
      <c r="C618" s="258"/>
      <c r="D618" s="258"/>
      <c r="E618" s="259"/>
      <c r="F618" s="260"/>
    </row>
    <row r="619" customHeight="1" spans="1:6">
      <c r="A619" s="256">
        <v>2080799</v>
      </c>
      <c r="B619" s="257" t="s">
        <v>500</v>
      </c>
      <c r="C619" s="258">
        <v>581</v>
      </c>
      <c r="D619" s="258">
        <f>VLOOKUP(A619,[1]Sheet2!$D$4:$F$304,3,FALSE)</f>
        <v>444</v>
      </c>
      <c r="E619" s="259">
        <f t="shared" si="2"/>
        <v>0.764199655765921</v>
      </c>
      <c r="F619" s="260"/>
    </row>
    <row r="620" customHeight="1" spans="1:6">
      <c r="A620" s="251">
        <v>20808</v>
      </c>
      <c r="B620" s="252" t="s">
        <v>501</v>
      </c>
      <c r="C620" s="253">
        <f>SUM(C621:C628)</f>
        <v>4702</v>
      </c>
      <c r="D620" s="253">
        <f>SUM(D621:D628)</f>
        <v>5376</v>
      </c>
      <c r="E620" s="254">
        <f t="shared" si="2"/>
        <v>1.14334325818801</v>
      </c>
      <c r="F620" s="255"/>
    </row>
    <row r="621" customHeight="1" spans="1:6">
      <c r="A621" s="256">
        <v>2080801</v>
      </c>
      <c r="B621" s="257" t="s">
        <v>502</v>
      </c>
      <c r="C621" s="258">
        <v>424</v>
      </c>
      <c r="D621" s="258">
        <f>VLOOKUP(A621,[1]Sheet2!$D$4:$F$304,3,FALSE)</f>
        <v>730</v>
      </c>
      <c r="E621" s="259">
        <f t="shared" si="2"/>
        <v>1.72169811320755</v>
      </c>
      <c r="F621" s="260"/>
    </row>
    <row r="622" customHeight="1" spans="1:6">
      <c r="A622" s="256">
        <v>2080802</v>
      </c>
      <c r="B622" s="257" t="s">
        <v>503</v>
      </c>
      <c r="C622" s="258">
        <v>823</v>
      </c>
      <c r="D622" s="258">
        <f>VLOOKUP(A622,[1]Sheet2!$D$4:$F$304,3,FALSE)</f>
        <v>1086</v>
      </c>
      <c r="E622" s="259">
        <f t="shared" si="2"/>
        <v>1.31956257594168</v>
      </c>
      <c r="F622" s="260"/>
    </row>
    <row r="623" customHeight="1" spans="1:6">
      <c r="A623" s="256">
        <v>2080803</v>
      </c>
      <c r="B623" s="257" t="s">
        <v>504</v>
      </c>
      <c r="C623" s="258">
        <v>212</v>
      </c>
      <c r="D623" s="258">
        <f>VLOOKUP(A623,[1]Sheet2!$D$4:$F$304,3,FALSE)</f>
        <v>270</v>
      </c>
      <c r="E623" s="259">
        <f t="shared" si="2"/>
        <v>1.27358490566038</v>
      </c>
      <c r="F623" s="260"/>
    </row>
    <row r="624" customHeight="1" spans="1:6">
      <c r="A624" s="256">
        <v>2080805</v>
      </c>
      <c r="B624" s="257" t="s">
        <v>505</v>
      </c>
      <c r="C624" s="258">
        <v>1236</v>
      </c>
      <c r="D624" s="258">
        <f>VLOOKUP(A624,[1]Sheet2!$D$4:$F$304,3,FALSE)</f>
        <v>1209</v>
      </c>
      <c r="E624" s="259">
        <f t="shared" si="2"/>
        <v>0.978155339805825</v>
      </c>
      <c r="F624" s="260"/>
    </row>
    <row r="625" customHeight="1" spans="1:6">
      <c r="A625" s="256">
        <v>2080806</v>
      </c>
      <c r="B625" s="257" t="s">
        <v>506</v>
      </c>
      <c r="C625" s="258">
        <v>284</v>
      </c>
      <c r="D625" s="258">
        <f>VLOOKUP(A625,[1]Sheet2!$D$4:$F$304,3,FALSE)</f>
        <v>339</v>
      </c>
      <c r="E625" s="259">
        <f t="shared" si="2"/>
        <v>1.19366197183099</v>
      </c>
      <c r="F625" s="260"/>
    </row>
    <row r="626" customHeight="1" spans="1:6">
      <c r="A626" s="256">
        <v>2080807</v>
      </c>
      <c r="B626" s="257" t="s">
        <v>507</v>
      </c>
      <c r="C626" s="258"/>
      <c r="D626" s="258"/>
      <c r="E626" s="259"/>
      <c r="F626" s="260"/>
    </row>
    <row r="627" customHeight="1" spans="1:6">
      <c r="A627" s="256">
        <v>2080808</v>
      </c>
      <c r="B627" s="257" t="s">
        <v>508</v>
      </c>
      <c r="C627" s="258">
        <v>17</v>
      </c>
      <c r="D627" s="258">
        <f>VLOOKUP(A627,[1]Sheet2!$D$4:$F$304,3,FALSE)</f>
        <v>3</v>
      </c>
      <c r="E627" s="259">
        <f t="shared" si="2"/>
        <v>0.176470588235294</v>
      </c>
      <c r="F627" s="260"/>
    </row>
    <row r="628" customHeight="1" spans="1:6">
      <c r="A628" s="256">
        <v>2080899</v>
      </c>
      <c r="B628" s="257" t="s">
        <v>509</v>
      </c>
      <c r="C628" s="258">
        <v>1706</v>
      </c>
      <c r="D628" s="258">
        <f>VLOOKUP(A628,[1]Sheet2!$D$4:$F$304,3,FALSE)</f>
        <v>1739</v>
      </c>
      <c r="E628" s="259">
        <f t="shared" si="2"/>
        <v>1.01934349355217</v>
      </c>
      <c r="F628" s="260"/>
    </row>
    <row r="629" customHeight="1" spans="1:6">
      <c r="A629" s="251">
        <v>20809</v>
      </c>
      <c r="B629" s="252" t="s">
        <v>510</v>
      </c>
      <c r="C629" s="253">
        <f>SUM(C630:C635)</f>
        <v>13906</v>
      </c>
      <c r="D629" s="253">
        <f>SUM(D630:D635)</f>
        <v>16058</v>
      </c>
      <c r="E629" s="254">
        <f t="shared" si="2"/>
        <v>1.15475334388034</v>
      </c>
      <c r="F629" s="255"/>
    </row>
    <row r="630" customHeight="1" spans="1:6">
      <c r="A630" s="256">
        <v>2080901</v>
      </c>
      <c r="B630" s="257" t="s">
        <v>511</v>
      </c>
      <c r="C630" s="258">
        <v>584</v>
      </c>
      <c r="D630" s="258">
        <f>VLOOKUP(A630,[1]Sheet2!$D$4:$F$304,3,FALSE)</f>
        <v>926</v>
      </c>
      <c r="E630" s="259">
        <f t="shared" si="2"/>
        <v>1.58561643835616</v>
      </c>
      <c r="F630" s="260"/>
    </row>
    <row r="631" customHeight="1" spans="1:6">
      <c r="A631" s="256">
        <v>2080902</v>
      </c>
      <c r="B631" s="257" t="s">
        <v>512</v>
      </c>
      <c r="C631" s="258">
        <v>11192</v>
      </c>
      <c r="D631" s="258">
        <f>VLOOKUP(A631,[1]Sheet2!$D$4:$F$304,3,FALSE)</f>
        <v>11931</v>
      </c>
      <c r="E631" s="259">
        <f t="shared" si="2"/>
        <v>1.06602930664761</v>
      </c>
      <c r="F631" s="260"/>
    </row>
    <row r="632" customHeight="1" spans="1:6">
      <c r="A632" s="256">
        <v>2080903</v>
      </c>
      <c r="B632" s="257" t="s">
        <v>513</v>
      </c>
      <c r="C632" s="258">
        <v>169</v>
      </c>
      <c r="D632" s="258">
        <f>VLOOKUP(A632,[1]Sheet2!$D$4:$F$304,3,FALSE)</f>
        <v>594</v>
      </c>
      <c r="E632" s="259">
        <f t="shared" si="2"/>
        <v>3.51479289940828</v>
      </c>
      <c r="F632" s="260"/>
    </row>
    <row r="633" customHeight="1" spans="1:6">
      <c r="A633" s="256">
        <v>2080904</v>
      </c>
      <c r="B633" s="257" t="s">
        <v>514</v>
      </c>
      <c r="C633" s="258">
        <v>16</v>
      </c>
      <c r="D633" s="258">
        <f>VLOOKUP(A633,[1]Sheet2!$D$4:$F$304,3,FALSE)</f>
        <v>26</v>
      </c>
      <c r="E633" s="259">
        <f t="shared" si="2"/>
        <v>1.625</v>
      </c>
      <c r="F633" s="260"/>
    </row>
    <row r="634" customHeight="1" spans="1:6">
      <c r="A634" s="256">
        <v>2080905</v>
      </c>
      <c r="B634" s="257" t="s">
        <v>515</v>
      </c>
      <c r="C634" s="258">
        <v>292</v>
      </c>
      <c r="D634" s="258">
        <f>VLOOKUP(A634,[1]Sheet2!$D$4:$F$304,3,FALSE)</f>
        <v>348</v>
      </c>
      <c r="E634" s="259">
        <f t="shared" si="2"/>
        <v>1.19178082191781</v>
      </c>
      <c r="F634" s="260"/>
    </row>
    <row r="635" customHeight="1" spans="1:6">
      <c r="A635" s="256">
        <v>2080999</v>
      </c>
      <c r="B635" s="257" t="s">
        <v>516</v>
      </c>
      <c r="C635" s="258">
        <v>1653</v>
      </c>
      <c r="D635" s="258">
        <f>VLOOKUP(A635,[1]Sheet2!$D$4:$F$304,3,FALSE)</f>
        <v>2233</v>
      </c>
      <c r="E635" s="259">
        <f t="shared" si="2"/>
        <v>1.35087719298246</v>
      </c>
      <c r="F635" s="260"/>
    </row>
    <row r="636" customHeight="1" spans="1:6">
      <c r="A636" s="251">
        <v>20810</v>
      </c>
      <c r="B636" s="252" t="s">
        <v>517</v>
      </c>
      <c r="C636" s="253">
        <f>SUM(C637:C643)</f>
        <v>1646</v>
      </c>
      <c r="D636" s="253">
        <f>SUM(D637:D643)</f>
        <v>2136</v>
      </c>
      <c r="E636" s="254">
        <f t="shared" si="2"/>
        <v>1.29769137302552</v>
      </c>
      <c r="F636" s="255"/>
    </row>
    <row r="637" customHeight="1" spans="1:6">
      <c r="A637" s="256">
        <v>2081001</v>
      </c>
      <c r="B637" s="257" t="s">
        <v>518</v>
      </c>
      <c r="C637" s="258">
        <v>326</v>
      </c>
      <c r="D637" s="258">
        <f>VLOOKUP(A637,[1]Sheet2!$D$4:$F$304,3,FALSE)</f>
        <v>379</v>
      </c>
      <c r="E637" s="259">
        <f t="shared" si="2"/>
        <v>1.16257668711656</v>
      </c>
      <c r="F637" s="260"/>
    </row>
    <row r="638" customHeight="1" spans="1:6">
      <c r="A638" s="256">
        <v>2081002</v>
      </c>
      <c r="B638" s="257" t="s">
        <v>519</v>
      </c>
      <c r="C638" s="258">
        <v>865</v>
      </c>
      <c r="D638" s="258">
        <f>VLOOKUP(A638,[1]Sheet2!$D$4:$F$304,3,FALSE)</f>
        <v>667</v>
      </c>
      <c r="E638" s="259">
        <f t="shared" si="2"/>
        <v>0.771098265895954</v>
      </c>
      <c r="F638" s="260"/>
    </row>
    <row r="639" customHeight="1" spans="1:6">
      <c r="A639" s="256">
        <v>2081003</v>
      </c>
      <c r="B639" s="257" t="s">
        <v>520</v>
      </c>
      <c r="C639" s="258"/>
      <c r="D639" s="258"/>
      <c r="E639" s="259"/>
      <c r="F639" s="260"/>
    </row>
    <row r="640" customHeight="1" spans="1:6">
      <c r="A640" s="256">
        <v>2081004</v>
      </c>
      <c r="B640" s="257" t="s">
        <v>521</v>
      </c>
      <c r="C640" s="258"/>
      <c r="D640" s="258"/>
      <c r="E640" s="259"/>
      <c r="F640" s="260"/>
    </row>
    <row r="641" customHeight="1" spans="1:6">
      <c r="A641" s="256">
        <v>2081005</v>
      </c>
      <c r="B641" s="257" t="s">
        <v>522</v>
      </c>
      <c r="C641" s="258">
        <v>378</v>
      </c>
      <c r="D641" s="258">
        <f>VLOOKUP(A641,[1]Sheet2!$D$4:$F$304,3,FALSE)</f>
        <v>358</v>
      </c>
      <c r="E641" s="259">
        <f t="shared" si="2"/>
        <v>0.947089947089947</v>
      </c>
      <c r="F641" s="260"/>
    </row>
    <row r="642" customHeight="1" spans="1:6">
      <c r="A642" s="256">
        <v>2081006</v>
      </c>
      <c r="B642" s="257" t="s">
        <v>523</v>
      </c>
      <c r="C642" s="258">
        <v>77</v>
      </c>
      <c r="D642" s="258">
        <f>VLOOKUP(A642,[1]Sheet2!$D$4:$F$304,3,FALSE)</f>
        <v>732</v>
      </c>
      <c r="E642" s="259">
        <f t="shared" si="2"/>
        <v>9.50649350649351</v>
      </c>
      <c r="F642" s="260"/>
    </row>
    <row r="643" customHeight="1" spans="1:6">
      <c r="A643" s="256">
        <v>2081099</v>
      </c>
      <c r="B643" s="257" t="s">
        <v>524</v>
      </c>
      <c r="C643" s="258"/>
      <c r="D643" s="258"/>
      <c r="E643" s="259"/>
      <c r="F643" s="260"/>
    </row>
    <row r="644" customHeight="1" spans="1:6">
      <c r="A644" s="251">
        <v>20811</v>
      </c>
      <c r="B644" s="252" t="s">
        <v>525</v>
      </c>
      <c r="C644" s="253">
        <f>SUM(C645:C652)</f>
        <v>3963</v>
      </c>
      <c r="D644" s="253">
        <f>SUM(D645:D652)</f>
        <v>2531</v>
      </c>
      <c r="E644" s="254">
        <f t="shared" si="2"/>
        <v>0.638657582639415</v>
      </c>
      <c r="F644" s="255"/>
    </row>
    <row r="645" customHeight="1" spans="1:6">
      <c r="A645" s="256">
        <v>2081101</v>
      </c>
      <c r="B645" s="257" t="s">
        <v>83</v>
      </c>
      <c r="C645" s="258">
        <v>189</v>
      </c>
      <c r="D645" s="258">
        <f>VLOOKUP(A645,[1]Sheet2!$D$4:$F$304,3,FALSE)</f>
        <v>165</v>
      </c>
      <c r="E645" s="259">
        <f t="shared" si="2"/>
        <v>0.873015873015873</v>
      </c>
      <c r="F645" s="260"/>
    </row>
    <row r="646" customHeight="1" spans="1:6">
      <c r="A646" s="256">
        <v>2081102</v>
      </c>
      <c r="B646" s="257" t="s">
        <v>84</v>
      </c>
      <c r="C646" s="258"/>
      <c r="D646" s="258"/>
      <c r="E646" s="259"/>
      <c r="F646" s="260"/>
    </row>
    <row r="647" customHeight="1" spans="1:6">
      <c r="A647" s="256">
        <v>2081103</v>
      </c>
      <c r="B647" s="257" t="s">
        <v>85</v>
      </c>
      <c r="C647" s="258"/>
      <c r="D647" s="258"/>
      <c r="E647" s="259"/>
      <c r="F647" s="260"/>
    </row>
    <row r="648" customHeight="1" spans="1:6">
      <c r="A648" s="256">
        <v>2081104</v>
      </c>
      <c r="B648" s="257" t="s">
        <v>526</v>
      </c>
      <c r="C648" s="258">
        <v>383</v>
      </c>
      <c r="D648" s="258">
        <f>VLOOKUP(A648,[1]Sheet2!$D$4:$F$304,3,FALSE)</f>
        <v>375</v>
      </c>
      <c r="E648" s="259">
        <f t="shared" ref="E646:E709" si="3">D648/C648</f>
        <v>0.97911227154047</v>
      </c>
      <c r="F648" s="260"/>
    </row>
    <row r="649" customHeight="1" spans="1:6">
      <c r="A649" s="256">
        <v>2081105</v>
      </c>
      <c r="B649" s="257" t="s">
        <v>527</v>
      </c>
      <c r="C649" s="258">
        <v>155</v>
      </c>
      <c r="D649" s="258">
        <f>VLOOKUP(A649,[1]Sheet2!$D$4:$F$304,3,FALSE)</f>
        <v>135</v>
      </c>
      <c r="E649" s="259">
        <f t="shared" si="3"/>
        <v>0.870967741935484</v>
      </c>
      <c r="F649" s="260"/>
    </row>
    <row r="650" customHeight="1" spans="1:6">
      <c r="A650" s="256">
        <v>2081106</v>
      </c>
      <c r="B650" s="257" t="s">
        <v>528</v>
      </c>
      <c r="C650" s="258"/>
      <c r="D650" s="258"/>
      <c r="E650" s="259"/>
      <c r="F650" s="260"/>
    </row>
    <row r="651" customHeight="1" spans="1:6">
      <c r="A651" s="256">
        <v>2081107</v>
      </c>
      <c r="B651" s="257" t="s">
        <v>529</v>
      </c>
      <c r="C651" s="258">
        <v>1537</v>
      </c>
      <c r="D651" s="258">
        <f>VLOOKUP(A651,[1]Sheet2!$D$4:$F$304,3,FALSE)</f>
        <v>979</v>
      </c>
      <c r="E651" s="259">
        <f t="shared" si="3"/>
        <v>0.636955107351984</v>
      </c>
      <c r="F651" s="260"/>
    </row>
    <row r="652" customHeight="1" spans="1:6">
      <c r="A652" s="256">
        <v>2081199</v>
      </c>
      <c r="B652" s="257" t="s">
        <v>530</v>
      </c>
      <c r="C652" s="258">
        <v>1699</v>
      </c>
      <c r="D652" s="258">
        <f>VLOOKUP(A652,[1]Sheet2!$D$4:$F$304,3,FALSE)</f>
        <v>877</v>
      </c>
      <c r="E652" s="259">
        <f t="shared" si="3"/>
        <v>0.516185991759859</v>
      </c>
      <c r="F652" s="260"/>
    </row>
    <row r="653" customHeight="1" spans="1:6">
      <c r="A653" s="251">
        <v>20816</v>
      </c>
      <c r="B653" s="252" t="s">
        <v>531</v>
      </c>
      <c r="C653" s="253">
        <f>SUM(C654:C658)</f>
        <v>0</v>
      </c>
      <c r="D653" s="253">
        <f>SUM(D654:D658)</f>
        <v>7</v>
      </c>
      <c r="E653" s="254"/>
      <c r="F653" s="255"/>
    </row>
    <row r="654" customHeight="1" spans="1:6">
      <c r="A654" s="256">
        <v>2081601</v>
      </c>
      <c r="B654" s="257" t="s">
        <v>83</v>
      </c>
      <c r="C654" s="258"/>
      <c r="D654" s="258"/>
      <c r="E654" s="259"/>
      <c r="F654" s="260"/>
    </row>
    <row r="655" customHeight="1" spans="1:6">
      <c r="A655" s="256">
        <v>2081602</v>
      </c>
      <c r="B655" s="257" t="s">
        <v>84</v>
      </c>
      <c r="C655" s="258"/>
      <c r="D655" s="258"/>
      <c r="E655" s="259"/>
      <c r="F655" s="260"/>
    </row>
    <row r="656" customHeight="1" spans="1:6">
      <c r="A656" s="256">
        <v>2081603</v>
      </c>
      <c r="B656" s="257" t="s">
        <v>85</v>
      </c>
      <c r="C656" s="258"/>
      <c r="D656" s="258"/>
      <c r="E656" s="259"/>
      <c r="F656" s="260"/>
    </row>
    <row r="657" customHeight="1" spans="1:6">
      <c r="A657" s="256">
        <v>2081650</v>
      </c>
      <c r="B657" s="257" t="s">
        <v>92</v>
      </c>
      <c r="C657" s="258"/>
      <c r="D657" s="258"/>
      <c r="E657" s="259"/>
      <c r="F657" s="260"/>
    </row>
    <row r="658" customHeight="1" spans="1:6">
      <c r="A658" s="256">
        <v>2081699</v>
      </c>
      <c r="B658" s="257" t="s">
        <v>532</v>
      </c>
      <c r="C658" s="258"/>
      <c r="D658" s="258">
        <f>VLOOKUP(A658,[1]Sheet2!$D$4:$F$304,3,FALSE)</f>
        <v>7</v>
      </c>
      <c r="E658" s="259"/>
      <c r="F658" s="260"/>
    </row>
    <row r="659" customHeight="1" spans="1:6">
      <c r="A659" s="251">
        <v>20819</v>
      </c>
      <c r="B659" s="252" t="s">
        <v>533</v>
      </c>
      <c r="C659" s="253">
        <f>SUM(C660:C661)</f>
        <v>5364</v>
      </c>
      <c r="D659" s="253">
        <f>SUM(D660:D661)</f>
        <v>5787</v>
      </c>
      <c r="E659" s="254">
        <f t="shared" si="3"/>
        <v>1.07885906040268</v>
      </c>
      <c r="F659" s="255"/>
    </row>
    <row r="660" customHeight="1" spans="1:6">
      <c r="A660" s="256">
        <v>2081901</v>
      </c>
      <c r="B660" s="257" t="s">
        <v>534</v>
      </c>
      <c r="C660" s="258">
        <v>3598</v>
      </c>
      <c r="D660" s="258">
        <f>VLOOKUP(A660,[1]Sheet2!$D$4:$F$304,3,FALSE)</f>
        <v>3874</v>
      </c>
      <c r="E660" s="259">
        <f t="shared" si="3"/>
        <v>1.07670928293496</v>
      </c>
      <c r="F660" s="260"/>
    </row>
    <row r="661" customHeight="1" spans="1:6">
      <c r="A661" s="256">
        <v>2081902</v>
      </c>
      <c r="B661" s="257" t="s">
        <v>535</v>
      </c>
      <c r="C661" s="258">
        <v>1766</v>
      </c>
      <c r="D661" s="258">
        <f>VLOOKUP(A661,[1]Sheet2!$D$4:$F$304,3,FALSE)</f>
        <v>1913</v>
      </c>
      <c r="E661" s="259">
        <f t="shared" si="3"/>
        <v>1.0832389580974</v>
      </c>
      <c r="F661" s="260"/>
    </row>
    <row r="662" customHeight="1" spans="1:6">
      <c r="A662" s="251">
        <v>20820</v>
      </c>
      <c r="B662" s="252" t="s">
        <v>536</v>
      </c>
      <c r="C662" s="253">
        <f>SUM(C663:C664)</f>
        <v>218</v>
      </c>
      <c r="D662" s="253">
        <f>SUM(D663:D664)</f>
        <v>320</v>
      </c>
      <c r="E662" s="254">
        <f t="shared" si="3"/>
        <v>1.46788990825688</v>
      </c>
      <c r="F662" s="255"/>
    </row>
    <row r="663" customHeight="1" spans="1:6">
      <c r="A663" s="256">
        <v>2082001</v>
      </c>
      <c r="B663" s="257" t="s">
        <v>537</v>
      </c>
      <c r="C663" s="258">
        <v>213</v>
      </c>
      <c r="D663" s="258">
        <f>VLOOKUP(A663,[1]Sheet2!$D$4:$F$304,3,FALSE)</f>
        <v>300</v>
      </c>
      <c r="E663" s="259">
        <f t="shared" si="3"/>
        <v>1.40845070422535</v>
      </c>
      <c r="F663" s="260"/>
    </row>
    <row r="664" customHeight="1" spans="1:6">
      <c r="A664" s="256">
        <v>2082002</v>
      </c>
      <c r="B664" s="257" t="s">
        <v>538</v>
      </c>
      <c r="C664" s="258">
        <v>5</v>
      </c>
      <c r="D664" s="258">
        <f>VLOOKUP(A664,[1]Sheet2!$D$4:$F$304,3,FALSE)</f>
        <v>20</v>
      </c>
      <c r="E664" s="259">
        <f t="shared" si="3"/>
        <v>4</v>
      </c>
      <c r="F664" s="260"/>
    </row>
    <row r="665" customHeight="1" spans="1:6">
      <c r="A665" s="251">
        <v>20821</v>
      </c>
      <c r="B665" s="252" t="s">
        <v>539</v>
      </c>
      <c r="C665" s="253">
        <f>SUM(C666:C667)</f>
        <v>285</v>
      </c>
      <c r="D665" s="253">
        <f>SUM(D666:D667)</f>
        <v>306</v>
      </c>
      <c r="E665" s="254">
        <f t="shared" si="3"/>
        <v>1.07368421052632</v>
      </c>
      <c r="F665" s="255"/>
    </row>
    <row r="666" customHeight="1" spans="1:6">
      <c r="A666" s="256">
        <v>2082101</v>
      </c>
      <c r="B666" s="257" t="s">
        <v>540</v>
      </c>
      <c r="C666" s="258">
        <v>179</v>
      </c>
      <c r="D666" s="258">
        <f>VLOOKUP(A666,[1]Sheet2!$D$4:$F$304,3,FALSE)</f>
        <v>190</v>
      </c>
      <c r="E666" s="259">
        <f t="shared" si="3"/>
        <v>1.06145251396648</v>
      </c>
      <c r="F666" s="260"/>
    </row>
    <row r="667" customHeight="1" spans="1:6">
      <c r="A667" s="256">
        <v>2082102</v>
      </c>
      <c r="B667" s="257" t="s">
        <v>541</v>
      </c>
      <c r="C667" s="258">
        <v>106</v>
      </c>
      <c r="D667" s="258">
        <f>VLOOKUP(A667,[1]Sheet2!$D$4:$F$304,3,FALSE)</f>
        <v>116</v>
      </c>
      <c r="E667" s="259">
        <f t="shared" si="3"/>
        <v>1.09433962264151</v>
      </c>
      <c r="F667" s="260"/>
    </row>
    <row r="668" customHeight="1" spans="1:6">
      <c r="A668" s="251">
        <v>20824</v>
      </c>
      <c r="B668" s="252" t="s">
        <v>542</v>
      </c>
      <c r="C668" s="253">
        <f>SUM(C669:C670)</f>
        <v>0</v>
      </c>
      <c r="D668" s="253">
        <f>SUM(D669:D670)</f>
        <v>0</v>
      </c>
      <c r="E668" s="254"/>
      <c r="F668" s="255"/>
    </row>
    <row r="669" customHeight="1" spans="1:6">
      <c r="A669" s="256">
        <v>2082401</v>
      </c>
      <c r="B669" s="257" t="s">
        <v>543</v>
      </c>
      <c r="C669" s="258"/>
      <c r="D669" s="258"/>
      <c r="E669" s="259"/>
      <c r="F669" s="260"/>
    </row>
    <row r="670" customHeight="1" spans="1:6">
      <c r="A670" s="256">
        <v>2082402</v>
      </c>
      <c r="B670" s="257" t="s">
        <v>544</v>
      </c>
      <c r="C670" s="258"/>
      <c r="D670" s="258"/>
      <c r="E670" s="259"/>
      <c r="F670" s="260"/>
    </row>
    <row r="671" customHeight="1" spans="1:6">
      <c r="A671" s="251">
        <v>20825</v>
      </c>
      <c r="B671" s="252" t="s">
        <v>545</v>
      </c>
      <c r="C671" s="253">
        <f>SUM(C672:C673)</f>
        <v>659</v>
      </c>
      <c r="D671" s="253">
        <f>SUM(D672:D673)</f>
        <v>505</v>
      </c>
      <c r="E671" s="254">
        <f t="shared" si="3"/>
        <v>0.766312594840668</v>
      </c>
      <c r="F671" s="255"/>
    </row>
    <row r="672" customHeight="1" spans="1:6">
      <c r="A672" s="256">
        <v>2082501</v>
      </c>
      <c r="B672" s="257" t="s">
        <v>546</v>
      </c>
      <c r="C672" s="258">
        <v>523</v>
      </c>
      <c r="D672" s="258">
        <f>VLOOKUP(A672,[1]Sheet2!$D$4:$F$304,3,FALSE)</f>
        <v>358</v>
      </c>
      <c r="E672" s="259">
        <f t="shared" si="3"/>
        <v>0.684512428298279</v>
      </c>
      <c r="F672" s="260"/>
    </row>
    <row r="673" customHeight="1" spans="1:6">
      <c r="A673" s="256">
        <v>2082502</v>
      </c>
      <c r="B673" s="257" t="s">
        <v>547</v>
      </c>
      <c r="C673" s="258">
        <v>136</v>
      </c>
      <c r="D673" s="258">
        <f>VLOOKUP(A673,[1]Sheet2!$D$4:$F$304,3,FALSE)</f>
        <v>147</v>
      </c>
      <c r="E673" s="259">
        <f t="shared" si="3"/>
        <v>1.08088235294118</v>
      </c>
      <c r="F673" s="260"/>
    </row>
    <row r="674" customHeight="1" spans="1:6">
      <c r="A674" s="251">
        <v>20826</v>
      </c>
      <c r="B674" s="252" t="s">
        <v>548</v>
      </c>
      <c r="C674" s="253">
        <f>SUM(C675:C677)</f>
        <v>18154</v>
      </c>
      <c r="D674" s="253">
        <f>SUM(D675:D677)</f>
        <v>20324</v>
      </c>
      <c r="E674" s="254">
        <f t="shared" si="3"/>
        <v>1.11953288531453</v>
      </c>
      <c r="F674" s="255"/>
    </row>
    <row r="675" customHeight="1" spans="1:6">
      <c r="A675" s="256">
        <v>2082601</v>
      </c>
      <c r="B675" s="257" t="s">
        <v>549</v>
      </c>
      <c r="C675" s="258">
        <v>2246</v>
      </c>
      <c r="D675" s="258">
        <f>VLOOKUP(A675,[1]Sheet2!$D$4:$F$304,3,FALSE)</f>
        <v>3506</v>
      </c>
      <c r="E675" s="259">
        <f t="shared" si="3"/>
        <v>1.56099732858415</v>
      </c>
      <c r="F675" s="260"/>
    </row>
    <row r="676" customHeight="1" spans="1:6">
      <c r="A676" s="256">
        <v>2082602</v>
      </c>
      <c r="B676" s="257" t="s">
        <v>550</v>
      </c>
      <c r="C676" s="258">
        <v>15908</v>
      </c>
      <c r="D676" s="258">
        <f>VLOOKUP(A676,[1]Sheet2!$D$4:$F$304,3,FALSE)</f>
        <v>16818</v>
      </c>
      <c r="E676" s="259">
        <f t="shared" si="3"/>
        <v>1.05720392255469</v>
      </c>
      <c r="F676" s="260"/>
    </row>
    <row r="677" customHeight="1" spans="1:6">
      <c r="A677" s="256">
        <v>2082699</v>
      </c>
      <c r="B677" s="257" t="s">
        <v>551</v>
      </c>
      <c r="C677" s="258"/>
      <c r="D677" s="258"/>
      <c r="E677" s="259"/>
      <c r="F677" s="260"/>
    </row>
    <row r="678" customHeight="1" spans="1:6">
      <c r="A678" s="251">
        <v>20827</v>
      </c>
      <c r="B678" s="252" t="s">
        <v>552</v>
      </c>
      <c r="C678" s="253">
        <f>SUM(C679:C681)</f>
        <v>0</v>
      </c>
      <c r="D678" s="253">
        <f>SUM(D679:D681)</f>
        <v>0</v>
      </c>
      <c r="E678" s="254"/>
      <c r="F678" s="255"/>
    </row>
    <row r="679" customHeight="1" spans="1:6">
      <c r="A679" s="256">
        <v>2082701</v>
      </c>
      <c r="B679" s="257" t="s">
        <v>553</v>
      </c>
      <c r="C679" s="258"/>
      <c r="D679" s="258"/>
      <c r="E679" s="259"/>
      <c r="F679" s="260"/>
    </row>
    <row r="680" customHeight="1" spans="1:6">
      <c r="A680" s="256">
        <v>2082702</v>
      </c>
      <c r="B680" s="257" t="s">
        <v>554</v>
      </c>
      <c r="C680" s="258"/>
      <c r="D680" s="258"/>
      <c r="E680" s="259"/>
      <c r="F680" s="260"/>
    </row>
    <row r="681" customHeight="1" spans="1:6">
      <c r="A681" s="256">
        <v>2082799</v>
      </c>
      <c r="B681" s="257" t="s">
        <v>555</v>
      </c>
      <c r="C681" s="258"/>
      <c r="D681" s="258"/>
      <c r="E681" s="259"/>
      <c r="F681" s="260"/>
    </row>
    <row r="682" customHeight="1" spans="1:6">
      <c r="A682" s="251">
        <v>20828</v>
      </c>
      <c r="B682" s="252" t="s">
        <v>556</v>
      </c>
      <c r="C682" s="253">
        <f>SUM(C683:C690)</f>
        <v>806</v>
      </c>
      <c r="D682" s="253">
        <f>SUM(D683:D690)</f>
        <v>776</v>
      </c>
      <c r="E682" s="254">
        <f t="shared" si="3"/>
        <v>0.962779156327543</v>
      </c>
      <c r="F682" s="255"/>
    </row>
    <row r="683" customHeight="1" spans="1:6">
      <c r="A683" s="256">
        <v>2082801</v>
      </c>
      <c r="B683" s="257" t="s">
        <v>83</v>
      </c>
      <c r="C683" s="258">
        <v>179</v>
      </c>
      <c r="D683" s="258">
        <f>VLOOKUP(A683,[1]Sheet2!$D$4:$F$304,3,FALSE)</f>
        <v>168</v>
      </c>
      <c r="E683" s="259">
        <f t="shared" si="3"/>
        <v>0.93854748603352</v>
      </c>
      <c r="F683" s="260"/>
    </row>
    <row r="684" customHeight="1" spans="1:6">
      <c r="A684" s="256">
        <v>2082802</v>
      </c>
      <c r="B684" s="257" t="s">
        <v>84</v>
      </c>
      <c r="C684" s="258"/>
      <c r="D684" s="258"/>
      <c r="E684" s="259"/>
      <c r="F684" s="260"/>
    </row>
    <row r="685" customHeight="1" spans="1:6">
      <c r="A685" s="256">
        <v>2082803</v>
      </c>
      <c r="B685" s="257" t="s">
        <v>85</v>
      </c>
      <c r="C685" s="258"/>
      <c r="D685" s="258"/>
      <c r="E685" s="259"/>
      <c r="F685" s="260"/>
    </row>
    <row r="686" customHeight="1" spans="1:6">
      <c r="A686" s="256">
        <v>2082804</v>
      </c>
      <c r="B686" s="257" t="s">
        <v>557</v>
      </c>
      <c r="C686" s="258">
        <v>96</v>
      </c>
      <c r="D686" s="258">
        <f>VLOOKUP(A686,[1]Sheet2!$D$4:$F$304,3,FALSE)</f>
        <v>106</v>
      </c>
      <c r="E686" s="259">
        <f t="shared" si="3"/>
        <v>1.10416666666667</v>
      </c>
      <c r="F686" s="260"/>
    </row>
    <row r="687" customHeight="1" spans="1:6">
      <c r="A687" s="256">
        <v>2082805</v>
      </c>
      <c r="B687" s="257" t="s">
        <v>558</v>
      </c>
      <c r="C687" s="258"/>
      <c r="D687" s="258"/>
      <c r="E687" s="259"/>
      <c r="F687" s="260"/>
    </row>
    <row r="688" customHeight="1" spans="1:6">
      <c r="A688" s="256">
        <v>2082806</v>
      </c>
      <c r="B688" s="257" t="s">
        <v>123</v>
      </c>
      <c r="C688" s="258"/>
      <c r="D688" s="258"/>
      <c r="E688" s="259"/>
      <c r="F688" s="260"/>
    </row>
    <row r="689" customHeight="1" spans="1:6">
      <c r="A689" s="256">
        <v>2082850</v>
      </c>
      <c r="B689" s="257" t="s">
        <v>92</v>
      </c>
      <c r="C689" s="258">
        <v>480</v>
      </c>
      <c r="D689" s="258">
        <f>VLOOKUP(A689,[1]Sheet2!$D$4:$F$304,3,FALSE)</f>
        <v>479</v>
      </c>
      <c r="E689" s="259">
        <f t="shared" si="3"/>
        <v>0.997916666666667</v>
      </c>
      <c r="F689" s="260"/>
    </row>
    <row r="690" customHeight="1" spans="1:6">
      <c r="A690" s="256">
        <v>2082899</v>
      </c>
      <c r="B690" s="257" t="s">
        <v>559</v>
      </c>
      <c r="C690" s="258">
        <v>51</v>
      </c>
      <c r="D690" s="258">
        <f>VLOOKUP(A690,[1]Sheet2!$D$4:$F$304,3,FALSE)</f>
        <v>23</v>
      </c>
      <c r="E690" s="259">
        <f t="shared" si="3"/>
        <v>0.450980392156863</v>
      </c>
      <c r="F690" s="260"/>
    </row>
    <row r="691" customHeight="1" spans="1:6">
      <c r="A691" s="251">
        <v>20830</v>
      </c>
      <c r="B691" s="252" t="s">
        <v>560</v>
      </c>
      <c r="C691" s="253">
        <f>SUM(C692:C693)</f>
        <v>0</v>
      </c>
      <c r="D691" s="253">
        <f>SUM(D692:D693)</f>
        <v>0</v>
      </c>
      <c r="E691" s="254"/>
      <c r="F691" s="255"/>
    </row>
    <row r="692" customHeight="1" spans="1:6">
      <c r="A692" s="256">
        <v>2083001</v>
      </c>
      <c r="B692" s="257" t="s">
        <v>561</v>
      </c>
      <c r="C692" s="258"/>
      <c r="D692" s="258"/>
      <c r="E692" s="259"/>
      <c r="F692" s="260"/>
    </row>
    <row r="693" customHeight="1" spans="1:6">
      <c r="A693" s="256">
        <v>2083099</v>
      </c>
      <c r="B693" s="257" t="s">
        <v>562</v>
      </c>
      <c r="C693" s="258"/>
      <c r="D693" s="258"/>
      <c r="E693" s="259"/>
      <c r="F693" s="260"/>
    </row>
    <row r="694" customHeight="1" spans="1:6">
      <c r="A694" s="251">
        <v>20899</v>
      </c>
      <c r="B694" s="252" t="s">
        <v>563</v>
      </c>
      <c r="C694" s="253">
        <f>C695</f>
        <v>1900</v>
      </c>
      <c r="D694" s="253">
        <f>D695</f>
        <v>1807</v>
      </c>
      <c r="E694" s="254">
        <f t="shared" si="3"/>
        <v>0.951052631578947</v>
      </c>
      <c r="F694" s="255"/>
    </row>
    <row r="695" customHeight="1" spans="1:6">
      <c r="A695" s="256">
        <v>2089999</v>
      </c>
      <c r="B695" s="257" t="s">
        <v>564</v>
      </c>
      <c r="C695" s="258">
        <v>1900</v>
      </c>
      <c r="D695" s="258">
        <f>VLOOKUP(A695,[1]Sheet2!$D$4:$F$304,3,FALSE)</f>
        <v>1807</v>
      </c>
      <c r="E695" s="259">
        <f t="shared" si="3"/>
        <v>0.951052631578947</v>
      </c>
      <c r="F695" s="260"/>
    </row>
    <row r="696" customHeight="1" spans="1:6">
      <c r="A696" s="246">
        <v>210</v>
      </c>
      <c r="B696" s="247" t="s">
        <v>565</v>
      </c>
      <c r="C696" s="248">
        <f>SUM(C697,C702,C717,C721,C733,C737,C742,C746,C750,C753,C762,C769,C774,C777)</f>
        <v>68440</v>
      </c>
      <c r="D696" s="248">
        <f>SUM(D697,D702,D717,D721,D733,D737,D742,D746,D750,D753,D762,D769,D774,D777)</f>
        <v>57728</v>
      </c>
      <c r="E696" s="249">
        <f t="shared" si="3"/>
        <v>0.843483343074226</v>
      </c>
      <c r="F696" s="250"/>
    </row>
    <row r="697" customHeight="1" spans="1:6">
      <c r="A697" s="251">
        <v>21001</v>
      </c>
      <c r="B697" s="252" t="s">
        <v>566</v>
      </c>
      <c r="C697" s="253">
        <f>SUM(C698:C701)</f>
        <v>3477</v>
      </c>
      <c r="D697" s="253">
        <f>SUM(D698:D701)</f>
        <v>727</v>
      </c>
      <c r="E697" s="254">
        <f t="shared" si="3"/>
        <v>0.209088294506759</v>
      </c>
      <c r="F697" s="255"/>
    </row>
    <row r="698" customHeight="1" spans="1:6">
      <c r="A698" s="256">
        <v>2100101</v>
      </c>
      <c r="B698" s="257" t="s">
        <v>83</v>
      </c>
      <c r="C698" s="258">
        <v>792</v>
      </c>
      <c r="D698" s="258">
        <f>VLOOKUP(A698,[1]Sheet2!$D$4:$F$304,3,FALSE)</f>
        <v>727</v>
      </c>
      <c r="E698" s="259">
        <f t="shared" si="3"/>
        <v>0.917929292929293</v>
      </c>
      <c r="F698" s="260"/>
    </row>
    <row r="699" customHeight="1" spans="1:6">
      <c r="A699" s="256">
        <v>2100102</v>
      </c>
      <c r="B699" s="257" t="s">
        <v>84</v>
      </c>
      <c r="C699" s="258"/>
      <c r="D699" s="258"/>
      <c r="E699" s="259"/>
      <c r="F699" s="260"/>
    </row>
    <row r="700" customHeight="1" spans="1:6">
      <c r="A700" s="256">
        <v>2100103</v>
      </c>
      <c r="B700" s="257" t="s">
        <v>85</v>
      </c>
      <c r="C700" s="258"/>
      <c r="D700" s="258"/>
      <c r="E700" s="259"/>
      <c r="F700" s="260"/>
    </row>
    <row r="701" customHeight="1" spans="1:6">
      <c r="A701" s="256">
        <v>2100199</v>
      </c>
      <c r="B701" s="257" t="s">
        <v>567</v>
      </c>
      <c r="C701" s="258">
        <v>2685</v>
      </c>
      <c r="D701" s="258"/>
      <c r="E701" s="259"/>
      <c r="F701" s="260"/>
    </row>
    <row r="702" customHeight="1" spans="1:6">
      <c r="A702" s="251">
        <v>21002</v>
      </c>
      <c r="B702" s="252" t="s">
        <v>568</v>
      </c>
      <c r="C702" s="253">
        <f>SUM(C703:C716)</f>
        <v>2529</v>
      </c>
      <c r="D702" s="253">
        <f>SUM(D703:D716)</f>
        <v>1627</v>
      </c>
      <c r="E702" s="254">
        <f t="shared" si="3"/>
        <v>0.643337287465401</v>
      </c>
      <c r="F702" s="255"/>
    </row>
    <row r="703" customHeight="1" spans="1:6">
      <c r="A703" s="256">
        <v>2100201</v>
      </c>
      <c r="B703" s="257" t="s">
        <v>569</v>
      </c>
      <c r="C703" s="258">
        <v>2118</v>
      </c>
      <c r="D703" s="258">
        <f>VLOOKUP(A703,[1]Sheet2!$D$4:$F$304,3,FALSE)</f>
        <v>1209</v>
      </c>
      <c r="E703" s="259">
        <f t="shared" si="3"/>
        <v>0.570821529745043</v>
      </c>
      <c r="F703" s="260"/>
    </row>
    <row r="704" customHeight="1" spans="1:6">
      <c r="A704" s="256">
        <v>2100202</v>
      </c>
      <c r="B704" s="257" t="s">
        <v>570</v>
      </c>
      <c r="C704" s="258">
        <v>411</v>
      </c>
      <c r="D704" s="258">
        <f>VLOOKUP(A704,[1]Sheet2!$D$4:$F$304,3,FALSE)</f>
        <v>418</v>
      </c>
      <c r="E704" s="259">
        <f t="shared" si="3"/>
        <v>1.01703163017032</v>
      </c>
      <c r="F704" s="260"/>
    </row>
    <row r="705" customHeight="1" spans="1:6">
      <c r="A705" s="256">
        <v>2100203</v>
      </c>
      <c r="B705" s="257" t="s">
        <v>571</v>
      </c>
      <c r="C705" s="258"/>
      <c r="D705" s="258"/>
      <c r="E705" s="259"/>
      <c r="F705" s="260"/>
    </row>
    <row r="706" customHeight="1" spans="1:6">
      <c r="A706" s="256">
        <v>2100204</v>
      </c>
      <c r="B706" s="257" t="s">
        <v>572</v>
      </c>
      <c r="C706" s="258"/>
      <c r="D706" s="258"/>
      <c r="E706" s="259"/>
      <c r="F706" s="260"/>
    </row>
    <row r="707" customHeight="1" spans="1:6">
      <c r="A707" s="256">
        <v>2100205</v>
      </c>
      <c r="B707" s="257" t="s">
        <v>573</v>
      </c>
      <c r="C707" s="258"/>
      <c r="D707" s="258"/>
      <c r="E707" s="259"/>
      <c r="F707" s="260"/>
    </row>
    <row r="708" customHeight="1" spans="1:6">
      <c r="A708" s="256">
        <v>2100206</v>
      </c>
      <c r="B708" s="257" t="s">
        <v>574</v>
      </c>
      <c r="C708" s="258"/>
      <c r="D708" s="258"/>
      <c r="E708" s="259"/>
      <c r="F708" s="260"/>
    </row>
    <row r="709" customHeight="1" spans="1:6">
      <c r="A709" s="256">
        <v>2100207</v>
      </c>
      <c r="B709" s="257" t="s">
        <v>575</v>
      </c>
      <c r="C709" s="258"/>
      <c r="D709" s="258"/>
      <c r="E709" s="259"/>
      <c r="F709" s="260"/>
    </row>
    <row r="710" customHeight="1" spans="1:6">
      <c r="A710" s="256">
        <v>2100208</v>
      </c>
      <c r="B710" s="257" t="s">
        <v>576</v>
      </c>
      <c r="C710" s="258"/>
      <c r="D710" s="258"/>
      <c r="E710" s="259"/>
      <c r="F710" s="260"/>
    </row>
    <row r="711" customHeight="1" spans="1:6">
      <c r="A711" s="256">
        <v>2100209</v>
      </c>
      <c r="B711" s="257" t="s">
        <v>577</v>
      </c>
      <c r="C711" s="258"/>
      <c r="D711" s="258"/>
      <c r="E711" s="259"/>
      <c r="F711" s="260"/>
    </row>
    <row r="712" customHeight="1" spans="1:6">
      <c r="A712" s="256">
        <v>2100210</v>
      </c>
      <c r="B712" s="257" t="s">
        <v>578</v>
      </c>
      <c r="C712" s="258"/>
      <c r="D712" s="258"/>
      <c r="E712" s="259"/>
      <c r="F712" s="260"/>
    </row>
    <row r="713" customHeight="1" spans="1:6">
      <c r="A713" s="256">
        <v>2100211</v>
      </c>
      <c r="B713" s="257" t="s">
        <v>579</v>
      </c>
      <c r="C713" s="258"/>
      <c r="D713" s="258"/>
      <c r="E713" s="259"/>
      <c r="F713" s="260"/>
    </row>
    <row r="714" customHeight="1" spans="1:6">
      <c r="A714" s="256">
        <v>2100212</v>
      </c>
      <c r="B714" s="257" t="s">
        <v>580</v>
      </c>
      <c r="C714" s="258"/>
      <c r="D714" s="258"/>
      <c r="E714" s="259"/>
      <c r="F714" s="260"/>
    </row>
    <row r="715" customHeight="1" spans="1:6">
      <c r="A715" s="256">
        <v>2100213</v>
      </c>
      <c r="B715" s="257" t="s">
        <v>581</v>
      </c>
      <c r="C715" s="258"/>
      <c r="D715" s="258"/>
      <c r="E715" s="259"/>
      <c r="F715" s="260"/>
    </row>
    <row r="716" customHeight="1" spans="1:6">
      <c r="A716" s="256">
        <v>2100299</v>
      </c>
      <c r="B716" s="257" t="s">
        <v>582</v>
      </c>
      <c r="C716" s="258"/>
      <c r="D716" s="258"/>
      <c r="E716" s="259"/>
      <c r="F716" s="260"/>
    </row>
    <row r="717" customHeight="1" spans="1:6">
      <c r="A717" s="251">
        <v>21003</v>
      </c>
      <c r="B717" s="252" t="s">
        <v>583</v>
      </c>
      <c r="C717" s="253">
        <f>SUM(C718:C720)</f>
        <v>7132</v>
      </c>
      <c r="D717" s="253">
        <f>SUM(D718:D720)</f>
        <v>6978</v>
      </c>
      <c r="E717" s="254">
        <f>D717/C717</f>
        <v>0.978407178911946</v>
      </c>
      <c r="F717" s="255"/>
    </row>
    <row r="718" customHeight="1" spans="1:6">
      <c r="A718" s="256">
        <v>2100301</v>
      </c>
      <c r="B718" s="257" t="s">
        <v>584</v>
      </c>
      <c r="C718" s="258">
        <v>7132</v>
      </c>
      <c r="D718" s="258">
        <f>VLOOKUP(A718,[1]Sheet2!$D$4:$F$304,3,FALSE)</f>
        <v>6978</v>
      </c>
      <c r="E718" s="259">
        <f>D718/C718</f>
        <v>0.978407178911946</v>
      </c>
      <c r="F718" s="260"/>
    </row>
    <row r="719" customHeight="1" spans="1:6">
      <c r="A719" s="256">
        <v>2100302</v>
      </c>
      <c r="B719" s="257" t="s">
        <v>585</v>
      </c>
      <c r="C719" s="258"/>
      <c r="D719" s="258"/>
      <c r="E719" s="259"/>
      <c r="F719" s="260"/>
    </row>
    <row r="720" customHeight="1" spans="1:6">
      <c r="A720" s="256">
        <v>2100399</v>
      </c>
      <c r="B720" s="257" t="s">
        <v>586</v>
      </c>
      <c r="C720" s="258"/>
      <c r="D720" s="258"/>
      <c r="E720" s="259"/>
      <c r="F720" s="260"/>
    </row>
    <row r="721" customHeight="1" spans="1:6">
      <c r="A721" s="251">
        <v>21004</v>
      </c>
      <c r="B721" s="252" t="s">
        <v>587</v>
      </c>
      <c r="C721" s="253">
        <f>SUM(C722:C732)</f>
        <v>17650</v>
      </c>
      <c r="D721" s="253">
        <f>SUM(D722:D732)</f>
        <v>10066</v>
      </c>
      <c r="E721" s="254">
        <f>D721/C721</f>
        <v>0.570311614730878</v>
      </c>
      <c r="F721" s="255"/>
    </row>
    <row r="722" customHeight="1" spans="1:6">
      <c r="A722" s="256">
        <v>2100401</v>
      </c>
      <c r="B722" s="257" t="s">
        <v>588</v>
      </c>
      <c r="C722" s="258">
        <v>1407</v>
      </c>
      <c r="D722" s="258">
        <f>VLOOKUP(A722,[1]Sheet2!$D$4:$F$304,3,FALSE)</f>
        <v>1578</v>
      </c>
      <c r="E722" s="259">
        <f>D722/C722</f>
        <v>1.12153518123667</v>
      </c>
      <c r="F722" s="260"/>
    </row>
    <row r="723" customHeight="1" spans="1:6">
      <c r="A723" s="256">
        <v>2100402</v>
      </c>
      <c r="B723" s="257" t="s">
        <v>589</v>
      </c>
      <c r="C723" s="258">
        <v>738</v>
      </c>
      <c r="D723" s="258">
        <f>VLOOKUP(A723,[1]Sheet2!$D$4:$F$304,3,FALSE)</f>
        <v>610</v>
      </c>
      <c r="E723" s="259">
        <f>D723/C723</f>
        <v>0.826558265582656</v>
      </c>
      <c r="F723" s="260"/>
    </row>
    <row r="724" customHeight="1" spans="1:6">
      <c r="A724" s="256">
        <v>2100403</v>
      </c>
      <c r="B724" s="257" t="s">
        <v>590</v>
      </c>
      <c r="C724" s="258">
        <v>1177</v>
      </c>
      <c r="D724" s="258">
        <f>VLOOKUP(A724,[1]Sheet2!$D$4:$F$304,3,FALSE)</f>
        <v>1246</v>
      </c>
      <c r="E724" s="259">
        <f>D724/C724</f>
        <v>1.05862361937128</v>
      </c>
      <c r="F724" s="260"/>
    </row>
    <row r="725" customHeight="1" spans="1:6">
      <c r="A725" s="256">
        <v>2100404</v>
      </c>
      <c r="B725" s="257" t="s">
        <v>591</v>
      </c>
      <c r="C725" s="258"/>
      <c r="D725" s="258"/>
      <c r="E725" s="259"/>
      <c r="F725" s="260"/>
    </row>
    <row r="726" customHeight="1" spans="1:6">
      <c r="A726" s="256">
        <v>2100405</v>
      </c>
      <c r="B726" s="257" t="s">
        <v>592</v>
      </c>
      <c r="C726" s="258"/>
      <c r="D726" s="258"/>
      <c r="E726" s="259"/>
      <c r="F726" s="260"/>
    </row>
    <row r="727" customHeight="1" spans="1:6">
      <c r="A727" s="256">
        <v>2100406</v>
      </c>
      <c r="B727" s="257" t="s">
        <v>593</v>
      </c>
      <c r="C727" s="258"/>
      <c r="D727" s="258"/>
      <c r="E727" s="259"/>
      <c r="F727" s="260"/>
    </row>
    <row r="728" customHeight="1" spans="1:6">
      <c r="A728" s="256">
        <v>2100407</v>
      </c>
      <c r="B728" s="257" t="s">
        <v>594</v>
      </c>
      <c r="C728" s="258"/>
      <c r="D728" s="258"/>
      <c r="E728" s="259"/>
      <c r="F728" s="260"/>
    </row>
    <row r="729" customHeight="1" spans="1:6">
      <c r="A729" s="256">
        <v>2100408</v>
      </c>
      <c r="B729" s="257" t="s">
        <v>595</v>
      </c>
      <c r="C729" s="258">
        <v>6115</v>
      </c>
      <c r="D729" s="258">
        <f>VLOOKUP(A729,[1]Sheet2!$D$4:$F$304,3,FALSE)</f>
        <v>6244</v>
      </c>
      <c r="E729" s="259">
        <f>D729/C729</f>
        <v>1.02109566639411</v>
      </c>
      <c r="F729" s="260"/>
    </row>
    <row r="730" customHeight="1" spans="1:6">
      <c r="A730" s="256">
        <v>2100409</v>
      </c>
      <c r="B730" s="257" t="s">
        <v>596</v>
      </c>
      <c r="C730" s="258">
        <v>599</v>
      </c>
      <c r="D730" s="258">
        <f>VLOOKUP(A730,[1]Sheet2!$D$4:$F$304,3,FALSE)</f>
        <v>388</v>
      </c>
      <c r="E730" s="259">
        <f>D730/C730</f>
        <v>0.647746243739566</v>
      </c>
      <c r="F730" s="260"/>
    </row>
    <row r="731" customHeight="1" spans="1:6">
      <c r="A731" s="256">
        <v>2100410</v>
      </c>
      <c r="B731" s="257" t="s">
        <v>597</v>
      </c>
      <c r="C731" s="258">
        <v>7610</v>
      </c>
      <c r="D731" s="258"/>
      <c r="E731" s="259"/>
      <c r="F731" s="260"/>
    </row>
    <row r="732" customHeight="1" spans="1:6">
      <c r="A732" s="256">
        <v>2100499</v>
      </c>
      <c r="B732" s="257" t="s">
        <v>598</v>
      </c>
      <c r="C732" s="258">
        <v>4</v>
      </c>
      <c r="D732" s="258"/>
      <c r="E732" s="259"/>
      <c r="F732" s="260"/>
    </row>
    <row r="733" customHeight="1" spans="1:6">
      <c r="A733" s="251">
        <v>21007</v>
      </c>
      <c r="B733" s="252" t="s">
        <v>599</v>
      </c>
      <c r="C733" s="253">
        <f>SUM(C734:C736)</f>
        <v>4709</v>
      </c>
      <c r="D733" s="253">
        <f>SUM(D734:D736)</f>
        <v>3888</v>
      </c>
      <c r="E733" s="254">
        <f t="shared" ref="E733:E740" si="4">D733/C733</f>
        <v>0.825653004884264</v>
      </c>
      <c r="F733" s="255"/>
    </row>
    <row r="734" customHeight="1" spans="1:6">
      <c r="A734" s="256">
        <v>2100716</v>
      </c>
      <c r="B734" s="257" t="s">
        <v>600</v>
      </c>
      <c r="C734" s="258">
        <v>29</v>
      </c>
      <c r="D734" s="258">
        <f>VLOOKUP(A734,[1]Sheet2!$D$4:$F$304,3,FALSE)</f>
        <v>39</v>
      </c>
      <c r="E734" s="259">
        <f t="shared" si="4"/>
        <v>1.3448275862069</v>
      </c>
      <c r="F734" s="260"/>
    </row>
    <row r="735" customHeight="1" spans="1:6">
      <c r="A735" s="256">
        <v>2100717</v>
      </c>
      <c r="B735" s="257" t="s">
        <v>601</v>
      </c>
      <c r="C735" s="258">
        <v>4677</v>
      </c>
      <c r="D735" s="258">
        <f>VLOOKUP(A735,[1]Sheet2!$D$4:$F$304,3,FALSE)</f>
        <v>3845</v>
      </c>
      <c r="E735" s="259">
        <f t="shared" si="4"/>
        <v>0.822108189010049</v>
      </c>
      <c r="F735" s="260"/>
    </row>
    <row r="736" customHeight="1" spans="1:6">
      <c r="A736" s="256">
        <v>2100799</v>
      </c>
      <c r="B736" s="257" t="s">
        <v>602</v>
      </c>
      <c r="C736" s="258">
        <v>3</v>
      </c>
      <c r="D736" s="258">
        <f>VLOOKUP(A736,[1]Sheet2!$D$4:$F$304,3,FALSE)</f>
        <v>4</v>
      </c>
      <c r="E736" s="259">
        <f t="shared" si="4"/>
        <v>1.33333333333333</v>
      </c>
      <c r="F736" s="260"/>
    </row>
    <row r="737" customHeight="1" spans="1:6">
      <c r="A737" s="251">
        <v>21011</v>
      </c>
      <c r="B737" s="252" t="s">
        <v>603</v>
      </c>
      <c r="C737" s="253">
        <f>SUM(C738:C741)</f>
        <v>12334</v>
      </c>
      <c r="D737" s="253">
        <f>SUM(D738:D741)</f>
        <v>16791</v>
      </c>
      <c r="E737" s="254">
        <f t="shared" si="4"/>
        <v>1.36135884546781</v>
      </c>
      <c r="F737" s="255"/>
    </row>
    <row r="738" customHeight="1" spans="1:6">
      <c r="A738" s="256">
        <v>2101101</v>
      </c>
      <c r="B738" s="257" t="s">
        <v>604</v>
      </c>
      <c r="C738" s="258">
        <v>5169</v>
      </c>
      <c r="D738" s="258">
        <f>VLOOKUP(A738,[1]Sheet2!$D$4:$F$304,3,FALSE)</f>
        <v>5556</v>
      </c>
      <c r="E738" s="259">
        <f t="shared" si="4"/>
        <v>1.07486941381312</v>
      </c>
      <c r="F738" s="260"/>
    </row>
    <row r="739" customHeight="1" spans="1:6">
      <c r="A739" s="256">
        <v>2101102</v>
      </c>
      <c r="B739" s="257" t="s">
        <v>605</v>
      </c>
      <c r="C739" s="258">
        <v>6204</v>
      </c>
      <c r="D739" s="258">
        <f>VLOOKUP(A739,[1]Sheet2!$D$4:$F$304,3,FALSE)</f>
        <v>10251</v>
      </c>
      <c r="E739" s="259">
        <f t="shared" si="4"/>
        <v>1.65232108317215</v>
      </c>
      <c r="F739" s="260"/>
    </row>
    <row r="740" customHeight="1" spans="1:6">
      <c r="A740" s="256">
        <v>2101103</v>
      </c>
      <c r="B740" s="257" t="s">
        <v>606</v>
      </c>
      <c r="C740" s="258">
        <v>890</v>
      </c>
      <c r="D740" s="258">
        <f>VLOOKUP(A740,[1]Sheet2!$D$4:$F$304,3,FALSE)</f>
        <v>984</v>
      </c>
      <c r="E740" s="259">
        <f t="shared" si="4"/>
        <v>1.10561797752809</v>
      </c>
      <c r="F740" s="260"/>
    </row>
    <row r="741" customHeight="1" spans="1:6">
      <c r="A741" s="256">
        <v>2101199</v>
      </c>
      <c r="B741" s="257" t="s">
        <v>607</v>
      </c>
      <c r="C741" s="258">
        <v>71</v>
      </c>
      <c r="D741" s="258"/>
      <c r="E741" s="259"/>
      <c r="F741" s="260"/>
    </row>
    <row r="742" customHeight="1" spans="1:6">
      <c r="A742" s="251">
        <v>21012</v>
      </c>
      <c r="B742" s="252" t="s">
        <v>608</v>
      </c>
      <c r="C742" s="253">
        <f>SUM(C743:C745)</f>
        <v>14591</v>
      </c>
      <c r="D742" s="253">
        <f>SUM(D743:D745)</f>
        <v>14784</v>
      </c>
      <c r="E742" s="254">
        <f>D742/C742</f>
        <v>1.01322733191694</v>
      </c>
      <c r="F742" s="255"/>
    </row>
    <row r="743" customHeight="1" spans="1:6">
      <c r="A743" s="256">
        <v>2101201</v>
      </c>
      <c r="B743" s="257" t="s">
        <v>609</v>
      </c>
      <c r="C743" s="258">
        <v>50</v>
      </c>
      <c r="D743" s="258"/>
      <c r="E743" s="259"/>
      <c r="F743" s="260"/>
    </row>
    <row r="744" customHeight="1" spans="1:6">
      <c r="A744" s="256">
        <v>2101202</v>
      </c>
      <c r="B744" s="257" t="s">
        <v>610</v>
      </c>
      <c r="C744" s="258">
        <v>14541</v>
      </c>
      <c r="D744" s="258">
        <f>VLOOKUP(A744,[1]Sheet2!$D$4:$F$304,3,FALSE)</f>
        <v>14784</v>
      </c>
      <c r="E744" s="259">
        <f>D744/C744</f>
        <v>1.01671136785641</v>
      </c>
      <c r="F744" s="260"/>
    </row>
    <row r="745" customHeight="1" spans="1:6">
      <c r="A745" s="256">
        <v>2101299</v>
      </c>
      <c r="B745" s="257" t="s">
        <v>611</v>
      </c>
      <c r="C745" s="258"/>
      <c r="D745" s="258"/>
      <c r="E745" s="259"/>
      <c r="F745" s="260"/>
    </row>
    <row r="746" customHeight="1" spans="1:6">
      <c r="A746" s="251">
        <v>21013</v>
      </c>
      <c r="B746" s="252" t="s">
        <v>612</v>
      </c>
      <c r="C746" s="253">
        <f>SUM(C747:C749)</f>
        <v>1297</v>
      </c>
      <c r="D746" s="253">
        <f>SUM(D747:D749)</f>
        <v>996</v>
      </c>
      <c r="E746" s="254">
        <f>D746/C746</f>
        <v>0.767925983037779</v>
      </c>
      <c r="F746" s="255"/>
    </row>
    <row r="747" customHeight="1" spans="1:6">
      <c r="A747" s="256">
        <v>2101301</v>
      </c>
      <c r="B747" s="257" t="s">
        <v>613</v>
      </c>
      <c r="C747" s="258">
        <v>477</v>
      </c>
      <c r="D747" s="258">
        <f>VLOOKUP(A747,[1]Sheet2!$D$4:$F$304,3,FALSE)</f>
        <v>607</v>
      </c>
      <c r="E747" s="259">
        <f>D747/C747</f>
        <v>1.27253668763103</v>
      </c>
      <c r="F747" s="260"/>
    </row>
    <row r="748" customHeight="1" spans="1:6">
      <c r="A748" s="256">
        <v>2101302</v>
      </c>
      <c r="B748" s="257" t="s">
        <v>614</v>
      </c>
      <c r="C748" s="258"/>
      <c r="D748" s="258"/>
      <c r="E748" s="259"/>
      <c r="F748" s="260"/>
    </row>
    <row r="749" customHeight="1" spans="1:6">
      <c r="A749" s="256">
        <v>2101399</v>
      </c>
      <c r="B749" s="257" t="s">
        <v>615</v>
      </c>
      <c r="C749" s="258">
        <v>820</v>
      </c>
      <c r="D749" s="258">
        <f>VLOOKUP(A749,[1]Sheet2!$D$4:$F$304,3,FALSE)</f>
        <v>389</v>
      </c>
      <c r="E749" s="259">
        <f>D749/C749</f>
        <v>0.474390243902439</v>
      </c>
      <c r="F749" s="260"/>
    </row>
    <row r="750" customHeight="1" spans="1:6">
      <c r="A750" s="251">
        <v>21014</v>
      </c>
      <c r="B750" s="252" t="s">
        <v>616</v>
      </c>
      <c r="C750" s="253">
        <f>SUM(C751:C752)</f>
        <v>204</v>
      </c>
      <c r="D750" s="253">
        <f>SUM(D751:D752)</f>
        <v>226</v>
      </c>
      <c r="E750" s="254">
        <f>D750/C750</f>
        <v>1.1078431372549</v>
      </c>
      <c r="F750" s="255"/>
    </row>
    <row r="751" customHeight="1" spans="1:6">
      <c r="A751" s="256">
        <v>2101401</v>
      </c>
      <c r="B751" s="257" t="s">
        <v>617</v>
      </c>
      <c r="C751" s="258">
        <v>204</v>
      </c>
      <c r="D751" s="258">
        <f>VLOOKUP(A751,[1]Sheet2!$D$4:$F$304,3,FALSE)</f>
        <v>217</v>
      </c>
      <c r="E751" s="259">
        <f>D751/C751</f>
        <v>1.06372549019608</v>
      </c>
      <c r="F751" s="260"/>
    </row>
    <row r="752" customHeight="1" spans="1:6">
      <c r="A752" s="256">
        <v>2101499</v>
      </c>
      <c r="B752" s="257" t="s">
        <v>618</v>
      </c>
      <c r="C752" s="258"/>
      <c r="D752" s="258">
        <f>VLOOKUP(A752,[1]Sheet2!$D$4:$F$304,3,FALSE)</f>
        <v>9</v>
      </c>
      <c r="E752" s="259"/>
      <c r="F752" s="260"/>
    </row>
    <row r="753" customHeight="1" spans="1:6">
      <c r="A753" s="251">
        <v>21015</v>
      </c>
      <c r="B753" s="252" t="s">
        <v>619</v>
      </c>
      <c r="C753" s="253">
        <f>SUM(C754:C761)</f>
        <v>300</v>
      </c>
      <c r="D753" s="253">
        <f>SUM(D754:D761)</f>
        <v>276</v>
      </c>
      <c r="E753" s="254">
        <f>D753/C753</f>
        <v>0.92</v>
      </c>
      <c r="F753" s="255"/>
    </row>
    <row r="754" customHeight="1" spans="1:6">
      <c r="A754" s="256">
        <v>2101501</v>
      </c>
      <c r="B754" s="257" t="s">
        <v>83</v>
      </c>
      <c r="C754" s="258">
        <v>214</v>
      </c>
      <c r="D754" s="258">
        <f>VLOOKUP(A754,[1]Sheet2!$D$4:$F$304,3,FALSE)</f>
        <v>192</v>
      </c>
      <c r="E754" s="259">
        <f>D754/C754</f>
        <v>0.897196261682243</v>
      </c>
      <c r="F754" s="260"/>
    </row>
    <row r="755" customHeight="1" spans="1:6">
      <c r="A755" s="256">
        <v>2101502</v>
      </c>
      <c r="B755" s="257" t="s">
        <v>84</v>
      </c>
      <c r="C755" s="258">
        <v>31</v>
      </c>
      <c r="D755" s="258">
        <f>VLOOKUP(A755,[1]Sheet2!$D$4:$F$304,3,FALSE)</f>
        <v>31</v>
      </c>
      <c r="E755" s="259">
        <f>D755/C755</f>
        <v>1</v>
      </c>
      <c r="F755" s="260"/>
    </row>
    <row r="756" customHeight="1" spans="1:6">
      <c r="A756" s="256">
        <v>2101503</v>
      </c>
      <c r="B756" s="257" t="s">
        <v>85</v>
      </c>
      <c r="C756" s="258"/>
      <c r="D756" s="258"/>
      <c r="E756" s="259"/>
      <c r="F756" s="260"/>
    </row>
    <row r="757" customHeight="1" spans="1:6">
      <c r="A757" s="256">
        <v>2101504</v>
      </c>
      <c r="B757" s="257" t="s">
        <v>123</v>
      </c>
      <c r="C757" s="258"/>
      <c r="D757" s="258"/>
      <c r="E757" s="259"/>
      <c r="F757" s="260"/>
    </row>
    <row r="758" customHeight="1" spans="1:6">
      <c r="A758" s="256">
        <v>2101505</v>
      </c>
      <c r="B758" s="257" t="s">
        <v>620</v>
      </c>
      <c r="C758" s="258"/>
      <c r="D758" s="258"/>
      <c r="E758" s="259"/>
      <c r="F758" s="260"/>
    </row>
    <row r="759" customHeight="1" spans="1:6">
      <c r="A759" s="256">
        <v>2101506</v>
      </c>
      <c r="B759" s="257" t="s">
        <v>621</v>
      </c>
      <c r="C759" s="258"/>
      <c r="D759" s="258"/>
      <c r="E759" s="259"/>
      <c r="F759" s="260"/>
    </row>
    <row r="760" customHeight="1" spans="1:6">
      <c r="A760" s="256">
        <v>2101550</v>
      </c>
      <c r="B760" s="257" t="s">
        <v>92</v>
      </c>
      <c r="C760" s="258">
        <v>55</v>
      </c>
      <c r="D760" s="258">
        <f>VLOOKUP(A760,[1]Sheet2!$D$4:$F$304,3,FALSE)</f>
        <v>53</v>
      </c>
      <c r="E760" s="259">
        <f>D760/C760</f>
        <v>0.963636363636364</v>
      </c>
      <c r="F760" s="260"/>
    </row>
    <row r="761" customHeight="1" spans="1:6">
      <c r="A761" s="256">
        <v>2101599</v>
      </c>
      <c r="B761" s="257" t="s">
        <v>622</v>
      </c>
      <c r="C761" s="258"/>
      <c r="D761" s="258"/>
      <c r="E761" s="259"/>
      <c r="F761" s="260"/>
    </row>
    <row r="762" customHeight="1" spans="1:6">
      <c r="A762" s="251">
        <v>21017</v>
      </c>
      <c r="B762" s="252" t="s">
        <v>623</v>
      </c>
      <c r="C762" s="253">
        <f>SUM(C763:C768)</f>
        <v>10</v>
      </c>
      <c r="D762" s="253">
        <f>SUM(D763:D768)</f>
        <v>0</v>
      </c>
      <c r="E762" s="254"/>
      <c r="F762" s="255"/>
    </row>
    <row r="763" customHeight="1" spans="1:6">
      <c r="A763" s="256">
        <v>2101701</v>
      </c>
      <c r="B763" s="257" t="s">
        <v>83</v>
      </c>
      <c r="C763" s="258"/>
      <c r="D763" s="258"/>
      <c r="E763" s="259"/>
      <c r="F763" s="260"/>
    </row>
    <row r="764" customHeight="1" spans="1:6">
      <c r="A764" s="256">
        <v>2101702</v>
      </c>
      <c r="B764" s="257" t="s">
        <v>84</v>
      </c>
      <c r="C764" s="258"/>
      <c r="D764" s="258"/>
      <c r="E764" s="259"/>
      <c r="F764" s="260"/>
    </row>
    <row r="765" customHeight="1" spans="1:6">
      <c r="A765" s="256">
        <v>2101703</v>
      </c>
      <c r="B765" s="257" t="s">
        <v>85</v>
      </c>
      <c r="C765" s="258"/>
      <c r="D765" s="258"/>
      <c r="E765" s="259"/>
      <c r="F765" s="260"/>
    </row>
    <row r="766" customHeight="1" spans="1:6">
      <c r="A766" s="256">
        <v>2101704</v>
      </c>
      <c r="B766" s="257" t="s">
        <v>624</v>
      </c>
      <c r="C766" s="258"/>
      <c r="D766" s="258"/>
      <c r="E766" s="259"/>
      <c r="F766" s="260"/>
    </row>
    <row r="767" customHeight="1" spans="1:6">
      <c r="A767" s="256">
        <v>2101750</v>
      </c>
      <c r="B767" s="257" t="s">
        <v>92</v>
      </c>
      <c r="C767" s="258"/>
      <c r="D767" s="258"/>
      <c r="E767" s="259"/>
      <c r="F767" s="260"/>
    </row>
    <row r="768" customHeight="1" spans="1:6">
      <c r="A768" s="256">
        <v>2101799</v>
      </c>
      <c r="B768" s="257" t="s">
        <v>625</v>
      </c>
      <c r="C768" s="258">
        <v>10</v>
      </c>
      <c r="D768" s="258"/>
      <c r="E768" s="259"/>
      <c r="F768" s="260"/>
    </row>
    <row r="769" customHeight="1" spans="1:6">
      <c r="A769" s="251">
        <v>21018</v>
      </c>
      <c r="B769" s="252" t="s">
        <v>626</v>
      </c>
      <c r="C769" s="253">
        <f>SUM(C770:C773)</f>
        <v>0</v>
      </c>
      <c r="D769" s="253">
        <f>SUM(D770:D773)</f>
        <v>10</v>
      </c>
      <c r="E769" s="254"/>
      <c r="F769" s="255"/>
    </row>
    <row r="770" customHeight="1" spans="1:6">
      <c r="A770" s="256">
        <v>2101801</v>
      </c>
      <c r="B770" s="257" t="s">
        <v>83</v>
      </c>
      <c r="C770" s="258"/>
      <c r="D770" s="258"/>
      <c r="E770" s="259"/>
      <c r="F770" s="260"/>
    </row>
    <row r="771" customHeight="1" spans="1:6">
      <c r="A771" s="256">
        <v>2101802</v>
      </c>
      <c r="B771" s="257" t="s">
        <v>84</v>
      </c>
      <c r="C771" s="258"/>
      <c r="D771" s="258"/>
      <c r="E771" s="259"/>
      <c r="F771" s="260"/>
    </row>
    <row r="772" customHeight="1" spans="1:6">
      <c r="A772" s="256">
        <v>2101803</v>
      </c>
      <c r="B772" s="257" t="s">
        <v>85</v>
      </c>
      <c r="C772" s="258"/>
      <c r="D772" s="258"/>
      <c r="E772" s="259"/>
      <c r="F772" s="260"/>
    </row>
    <row r="773" customHeight="1" spans="1:6">
      <c r="A773" s="256">
        <v>2101899</v>
      </c>
      <c r="B773" s="257" t="s">
        <v>627</v>
      </c>
      <c r="C773" s="258"/>
      <c r="D773" s="258">
        <f>VLOOKUP(A773,[1]Sheet2!$D$4:$F$304,3,FALSE)</f>
        <v>10</v>
      </c>
      <c r="E773" s="259"/>
      <c r="F773" s="260"/>
    </row>
    <row r="774" customHeight="1" spans="1:6">
      <c r="A774" s="251">
        <v>21019</v>
      </c>
      <c r="B774" s="252" t="s">
        <v>628</v>
      </c>
      <c r="C774" s="253">
        <f>SUM(C775:C776)</f>
        <v>3582</v>
      </c>
      <c r="D774" s="253">
        <f>SUM(D775:D776)</f>
        <v>500</v>
      </c>
      <c r="E774" s="254">
        <f>D774/C774</f>
        <v>0.139586823003908</v>
      </c>
      <c r="F774" s="255"/>
    </row>
    <row r="775" customHeight="1" spans="1:6">
      <c r="A775" s="256">
        <v>2101901</v>
      </c>
      <c r="B775" s="257" t="s">
        <v>629</v>
      </c>
      <c r="C775" s="258"/>
      <c r="D775" s="258"/>
      <c r="E775" s="259"/>
      <c r="F775" s="260"/>
    </row>
    <row r="776" customHeight="1" spans="1:6">
      <c r="A776" s="256">
        <v>2101999</v>
      </c>
      <c r="B776" s="257" t="s">
        <v>630</v>
      </c>
      <c r="C776" s="258">
        <v>3582</v>
      </c>
      <c r="D776" s="258">
        <f>VLOOKUP(A776,[1]Sheet2!$D$4:$F$304,3,FALSE)</f>
        <v>500</v>
      </c>
      <c r="E776" s="259">
        <f t="shared" ref="E776:E782" si="5">D776/C776</f>
        <v>0.139586823003908</v>
      </c>
      <c r="F776" s="260"/>
    </row>
    <row r="777" customHeight="1" spans="1:6">
      <c r="A777" s="251">
        <v>21099</v>
      </c>
      <c r="B777" s="252" t="s">
        <v>631</v>
      </c>
      <c r="C777" s="253">
        <f>C778</f>
        <v>625</v>
      </c>
      <c r="D777" s="253">
        <f>D778</f>
        <v>859</v>
      </c>
      <c r="E777" s="254">
        <f t="shared" si="5"/>
        <v>1.3744</v>
      </c>
      <c r="F777" s="255"/>
    </row>
    <row r="778" customHeight="1" spans="1:6">
      <c r="A778" s="256">
        <v>2109999</v>
      </c>
      <c r="B778" s="257" t="s">
        <v>632</v>
      </c>
      <c r="C778" s="258">
        <v>625</v>
      </c>
      <c r="D778" s="258">
        <f>VLOOKUP(A778,[1]Sheet2!$D$4:$F$304,3,FALSE)</f>
        <v>859</v>
      </c>
      <c r="E778" s="259">
        <f t="shared" si="5"/>
        <v>1.3744</v>
      </c>
      <c r="F778" s="260"/>
    </row>
    <row r="779" customHeight="1" spans="1:6">
      <c r="A779" s="246">
        <v>211</v>
      </c>
      <c r="B779" s="247" t="s">
        <v>633</v>
      </c>
      <c r="C779" s="248">
        <f>SUM(C780,C790,C794,C803,C810,C817,C820,C823,C825,C827,C833,C836,C838,C849)</f>
        <v>38945</v>
      </c>
      <c r="D779" s="248">
        <f>SUM(D780,D790,D794,D803,D810,D817,D820,D823,D825,D827,D833,D836,D838,D849)</f>
        <v>6062</v>
      </c>
      <c r="E779" s="249">
        <f t="shared" si="5"/>
        <v>0.155655411477725</v>
      </c>
      <c r="F779" s="250"/>
    </row>
    <row r="780" customHeight="1" spans="1:6">
      <c r="A780" s="251">
        <v>21101</v>
      </c>
      <c r="B780" s="252" t="s">
        <v>634</v>
      </c>
      <c r="C780" s="253">
        <f>SUM(C781:C789)</f>
        <v>2051</v>
      </c>
      <c r="D780" s="253">
        <f>SUM(D781:D789)</f>
        <v>1237</v>
      </c>
      <c r="E780" s="254">
        <f t="shared" si="5"/>
        <v>0.603120429058996</v>
      </c>
      <c r="F780" s="255"/>
    </row>
    <row r="781" customHeight="1" spans="1:6">
      <c r="A781" s="256">
        <v>2110101</v>
      </c>
      <c r="B781" s="257" t="s">
        <v>83</v>
      </c>
      <c r="C781" s="258">
        <v>966</v>
      </c>
      <c r="D781" s="258">
        <f>VLOOKUP(A781,[1]Sheet2!$D$4:$F$304,3,FALSE)</f>
        <v>880</v>
      </c>
      <c r="E781" s="259">
        <f t="shared" si="5"/>
        <v>0.910973084886128</v>
      </c>
      <c r="F781" s="260"/>
    </row>
    <row r="782" customHeight="1" spans="1:6">
      <c r="A782" s="256">
        <v>2110102</v>
      </c>
      <c r="B782" s="257" t="s">
        <v>84</v>
      </c>
      <c r="C782" s="258">
        <v>25</v>
      </c>
      <c r="D782" s="258">
        <f>VLOOKUP(A782,[1]Sheet2!$D$4:$F$304,3,FALSE)</f>
        <v>357</v>
      </c>
      <c r="E782" s="259">
        <f t="shared" si="5"/>
        <v>14.28</v>
      </c>
      <c r="F782" s="260"/>
    </row>
    <row r="783" customHeight="1" spans="1:6">
      <c r="A783" s="256">
        <v>2110103</v>
      </c>
      <c r="B783" s="257" t="s">
        <v>85</v>
      </c>
      <c r="C783" s="258"/>
      <c r="D783" s="258"/>
      <c r="E783" s="259"/>
      <c r="F783" s="260"/>
    </row>
    <row r="784" customHeight="1" spans="1:6">
      <c r="A784" s="256">
        <v>2110104</v>
      </c>
      <c r="B784" s="257" t="s">
        <v>635</v>
      </c>
      <c r="C784" s="258"/>
      <c r="D784" s="258"/>
      <c r="E784" s="259"/>
      <c r="F784" s="260"/>
    </row>
    <row r="785" customHeight="1" spans="1:6">
      <c r="A785" s="256">
        <v>2110105</v>
      </c>
      <c r="B785" s="257" t="s">
        <v>636</v>
      </c>
      <c r="C785" s="258"/>
      <c r="D785" s="258"/>
      <c r="E785" s="259"/>
      <c r="F785" s="260"/>
    </row>
    <row r="786" customHeight="1" spans="1:6">
      <c r="A786" s="256">
        <v>2110106</v>
      </c>
      <c r="B786" s="257" t="s">
        <v>637</v>
      </c>
      <c r="C786" s="258"/>
      <c r="D786" s="258"/>
      <c r="E786" s="259"/>
      <c r="F786" s="260"/>
    </row>
    <row r="787" customHeight="1" spans="1:6">
      <c r="A787" s="256">
        <v>2110107</v>
      </c>
      <c r="B787" s="257" t="s">
        <v>638</v>
      </c>
      <c r="C787" s="258"/>
      <c r="D787" s="258"/>
      <c r="E787" s="259"/>
      <c r="F787" s="260"/>
    </row>
    <row r="788" customHeight="1" spans="1:6">
      <c r="A788" s="256">
        <v>2110108</v>
      </c>
      <c r="B788" s="257" t="s">
        <v>639</v>
      </c>
      <c r="C788" s="258"/>
      <c r="D788" s="258"/>
      <c r="E788" s="259"/>
      <c r="F788" s="260"/>
    </row>
    <row r="789" customHeight="1" spans="1:6">
      <c r="A789" s="256">
        <v>2110199</v>
      </c>
      <c r="B789" s="257" t="s">
        <v>640</v>
      </c>
      <c r="C789" s="258">
        <v>1060</v>
      </c>
      <c r="D789" s="258"/>
      <c r="E789" s="259"/>
      <c r="F789" s="260"/>
    </row>
    <row r="790" customHeight="1" spans="1:6">
      <c r="A790" s="251">
        <v>21102</v>
      </c>
      <c r="B790" s="252" t="s">
        <v>641</v>
      </c>
      <c r="C790" s="253">
        <f>SUM(C791:C793)</f>
        <v>1003</v>
      </c>
      <c r="D790" s="253">
        <f>SUM(D791:D793)</f>
        <v>910</v>
      </c>
      <c r="E790" s="254">
        <f>D790/C790</f>
        <v>0.907278165503489</v>
      </c>
      <c r="F790" s="255"/>
    </row>
    <row r="791" customHeight="1" spans="1:6">
      <c r="A791" s="256">
        <v>2110203</v>
      </c>
      <c r="B791" s="257" t="s">
        <v>642</v>
      </c>
      <c r="C791" s="258"/>
      <c r="D791" s="258"/>
      <c r="E791" s="259"/>
      <c r="F791" s="260"/>
    </row>
    <row r="792" customHeight="1" spans="1:6">
      <c r="A792" s="256">
        <v>2110204</v>
      </c>
      <c r="B792" s="257" t="s">
        <v>643</v>
      </c>
      <c r="C792" s="258"/>
      <c r="D792" s="258"/>
      <c r="E792" s="259"/>
      <c r="F792" s="260"/>
    </row>
    <row r="793" customHeight="1" spans="1:6">
      <c r="A793" s="256">
        <v>2110299</v>
      </c>
      <c r="B793" s="257" t="s">
        <v>644</v>
      </c>
      <c r="C793" s="258">
        <v>1003</v>
      </c>
      <c r="D793" s="258">
        <f>VLOOKUP(A793,[1]Sheet2!$D$4:$F$304,3,FALSE)</f>
        <v>910</v>
      </c>
      <c r="E793" s="259">
        <f>D793/C793</f>
        <v>0.907278165503489</v>
      </c>
      <c r="F793" s="260"/>
    </row>
    <row r="794" customHeight="1" spans="1:6">
      <c r="A794" s="251">
        <v>21103</v>
      </c>
      <c r="B794" s="252" t="s">
        <v>645</v>
      </c>
      <c r="C794" s="253">
        <f>SUM(C795:C802)</f>
        <v>30027</v>
      </c>
      <c r="D794" s="253">
        <f>SUM(D795:D802)</f>
        <v>3885</v>
      </c>
      <c r="E794" s="254">
        <f>D794/C794</f>
        <v>0.129383554800679</v>
      </c>
      <c r="F794" s="255"/>
    </row>
    <row r="795" customHeight="1" spans="1:6">
      <c r="A795" s="256">
        <v>2110301</v>
      </c>
      <c r="B795" s="257" t="s">
        <v>646</v>
      </c>
      <c r="C795" s="258">
        <v>30000</v>
      </c>
      <c r="D795" s="258">
        <f>VLOOKUP(A795,[1]Sheet2!$D$4:$F$304,3,FALSE)</f>
        <v>301</v>
      </c>
      <c r="E795" s="259">
        <f>D795/C795</f>
        <v>0.0100333333333333</v>
      </c>
      <c r="F795" s="260"/>
    </row>
    <row r="796" customHeight="1" spans="1:6">
      <c r="A796" s="256">
        <v>2110302</v>
      </c>
      <c r="B796" s="257" t="s">
        <v>647</v>
      </c>
      <c r="C796" s="258"/>
      <c r="D796" s="258">
        <f>VLOOKUP(A796,[1]Sheet2!$D$4:$F$304,3,FALSE)</f>
        <v>3574</v>
      </c>
      <c r="E796" s="259"/>
      <c r="F796" s="260"/>
    </row>
    <row r="797" customHeight="1" spans="1:6">
      <c r="A797" s="256">
        <v>2110303</v>
      </c>
      <c r="B797" s="257" t="s">
        <v>648</v>
      </c>
      <c r="C797" s="258"/>
      <c r="D797" s="258"/>
      <c r="E797" s="259"/>
      <c r="F797" s="260"/>
    </row>
    <row r="798" customHeight="1" spans="1:6">
      <c r="A798" s="256">
        <v>2110304</v>
      </c>
      <c r="B798" s="257" t="s">
        <v>649</v>
      </c>
      <c r="C798" s="258"/>
      <c r="D798" s="258"/>
      <c r="E798" s="259"/>
      <c r="F798" s="260"/>
    </row>
    <row r="799" customHeight="1" spans="1:6">
      <c r="A799" s="256">
        <v>2110305</v>
      </c>
      <c r="B799" s="257" t="s">
        <v>650</v>
      </c>
      <c r="C799" s="258"/>
      <c r="D799" s="258"/>
      <c r="E799" s="259"/>
      <c r="F799" s="260"/>
    </row>
    <row r="800" customHeight="1" spans="1:6">
      <c r="A800" s="256">
        <v>2110306</v>
      </c>
      <c r="B800" s="257" t="s">
        <v>651</v>
      </c>
      <c r="C800" s="258"/>
      <c r="D800" s="258"/>
      <c r="E800" s="259"/>
      <c r="F800" s="260"/>
    </row>
    <row r="801" customHeight="1" spans="1:6">
      <c r="A801" s="256">
        <v>2110307</v>
      </c>
      <c r="B801" s="257" t="s">
        <v>652</v>
      </c>
      <c r="C801" s="258">
        <v>27</v>
      </c>
      <c r="D801" s="258">
        <f>VLOOKUP(A801,[1]Sheet2!$D$4:$F$304,3,FALSE)</f>
        <v>10</v>
      </c>
      <c r="E801" s="259">
        <f>D801/C801</f>
        <v>0.37037037037037</v>
      </c>
      <c r="F801" s="260"/>
    </row>
    <row r="802" customHeight="1" spans="1:6">
      <c r="A802" s="256">
        <v>2110399</v>
      </c>
      <c r="B802" s="257" t="s">
        <v>653</v>
      </c>
      <c r="C802" s="258"/>
      <c r="D802" s="258"/>
      <c r="E802" s="259"/>
      <c r="F802" s="260"/>
    </row>
    <row r="803" customHeight="1" spans="1:6">
      <c r="A803" s="251">
        <v>21104</v>
      </c>
      <c r="B803" s="252" t="s">
        <v>654</v>
      </c>
      <c r="C803" s="253">
        <f>SUM(C804:C809)</f>
        <v>7</v>
      </c>
      <c r="D803" s="253">
        <f>SUM(D804:D809)</f>
        <v>5</v>
      </c>
      <c r="E803" s="254">
        <f>D803/C803</f>
        <v>0.714285714285714</v>
      </c>
      <c r="F803" s="255"/>
    </row>
    <row r="804" customHeight="1" spans="1:6">
      <c r="A804" s="256">
        <v>2110401</v>
      </c>
      <c r="B804" s="257" t="s">
        <v>655</v>
      </c>
      <c r="C804" s="258"/>
      <c r="D804" s="258"/>
      <c r="E804" s="259"/>
      <c r="F804" s="260"/>
    </row>
    <row r="805" customHeight="1" spans="1:6">
      <c r="A805" s="256">
        <v>2110402</v>
      </c>
      <c r="B805" s="257" t="s">
        <v>656</v>
      </c>
      <c r="C805" s="258"/>
      <c r="D805" s="258"/>
      <c r="E805" s="259"/>
      <c r="F805" s="260"/>
    </row>
    <row r="806" customHeight="1" spans="1:6">
      <c r="A806" s="256">
        <v>2110404</v>
      </c>
      <c r="B806" s="257" t="s">
        <v>657</v>
      </c>
      <c r="C806" s="258">
        <v>7</v>
      </c>
      <c r="D806" s="258"/>
      <c r="E806" s="259"/>
      <c r="F806" s="260"/>
    </row>
    <row r="807" customHeight="1" spans="1:6">
      <c r="A807" s="256">
        <v>2110405</v>
      </c>
      <c r="B807" s="257" t="s">
        <v>658</v>
      </c>
      <c r="C807" s="258"/>
      <c r="D807" s="258"/>
      <c r="E807" s="259"/>
      <c r="F807" s="260"/>
    </row>
    <row r="808" customHeight="1" spans="1:6">
      <c r="A808" s="256">
        <v>2110406</v>
      </c>
      <c r="B808" s="257" t="s">
        <v>659</v>
      </c>
      <c r="C808" s="258"/>
      <c r="D808" s="258">
        <f>VLOOKUP(A808,[1]Sheet2!$D$4:$F$304,3,FALSE)</f>
        <v>5</v>
      </c>
      <c r="E808" s="259"/>
      <c r="F808" s="260"/>
    </row>
    <row r="809" customHeight="1" spans="1:6">
      <c r="A809" s="256">
        <v>2110499</v>
      </c>
      <c r="B809" s="257" t="s">
        <v>660</v>
      </c>
      <c r="C809" s="258"/>
      <c r="D809" s="258"/>
      <c r="E809" s="259"/>
      <c r="F809" s="260"/>
    </row>
    <row r="810" customHeight="1" spans="1:6">
      <c r="A810" s="251">
        <v>21105</v>
      </c>
      <c r="B810" s="252" t="s">
        <v>661</v>
      </c>
      <c r="C810" s="253">
        <f>SUM(C811:C816)</f>
        <v>5766</v>
      </c>
      <c r="D810" s="253">
        <f>SUM(D811:D816)</f>
        <v>0</v>
      </c>
      <c r="E810" s="254"/>
      <c r="F810" s="255"/>
    </row>
    <row r="811" customHeight="1" spans="1:6">
      <c r="A811" s="256">
        <v>2110501</v>
      </c>
      <c r="B811" s="257" t="s">
        <v>662</v>
      </c>
      <c r="C811" s="258">
        <v>5766</v>
      </c>
      <c r="D811" s="258"/>
      <c r="E811" s="259"/>
      <c r="F811" s="260"/>
    </row>
    <row r="812" customHeight="1" spans="1:6">
      <c r="A812" s="256">
        <v>2110502</v>
      </c>
      <c r="B812" s="257" t="s">
        <v>663</v>
      </c>
      <c r="C812" s="258"/>
      <c r="D812" s="258"/>
      <c r="E812" s="259"/>
      <c r="F812" s="260"/>
    </row>
    <row r="813" customHeight="1" spans="1:6">
      <c r="A813" s="256">
        <v>2110503</v>
      </c>
      <c r="B813" s="257" t="s">
        <v>664</v>
      </c>
      <c r="C813" s="258"/>
      <c r="D813" s="258"/>
      <c r="E813" s="259"/>
      <c r="F813" s="260"/>
    </row>
    <row r="814" customHeight="1" spans="1:6">
      <c r="A814" s="256">
        <v>2110506</v>
      </c>
      <c r="B814" s="257" t="s">
        <v>665</v>
      </c>
      <c r="C814" s="258"/>
      <c r="D814" s="258"/>
      <c r="E814" s="259"/>
      <c r="F814" s="260"/>
    </row>
    <row r="815" customHeight="1" spans="1:6">
      <c r="A815" s="256">
        <v>2110507</v>
      </c>
      <c r="B815" s="257" t="s">
        <v>666</v>
      </c>
      <c r="C815" s="258"/>
      <c r="D815" s="258"/>
      <c r="E815" s="259"/>
      <c r="F815" s="260"/>
    </row>
    <row r="816" customHeight="1" spans="1:6">
      <c r="A816" s="256">
        <v>2110599</v>
      </c>
      <c r="B816" s="257" t="s">
        <v>667</v>
      </c>
      <c r="C816" s="258"/>
      <c r="D816" s="258"/>
      <c r="E816" s="259"/>
      <c r="F816" s="260"/>
    </row>
    <row r="817" customHeight="1" spans="1:6">
      <c r="A817" s="251">
        <v>21107</v>
      </c>
      <c r="B817" s="252" t="s">
        <v>668</v>
      </c>
      <c r="C817" s="253">
        <f>SUM(C818:C819)</f>
        <v>0</v>
      </c>
      <c r="D817" s="253">
        <f>SUM(D818:D819)</f>
        <v>0</v>
      </c>
      <c r="E817" s="254"/>
      <c r="F817" s="255"/>
    </row>
    <row r="818" customHeight="1" spans="1:6">
      <c r="A818" s="256">
        <v>2110704</v>
      </c>
      <c r="B818" s="257" t="s">
        <v>669</v>
      </c>
      <c r="C818" s="258"/>
      <c r="D818" s="258"/>
      <c r="E818" s="259"/>
      <c r="F818" s="260"/>
    </row>
    <row r="819" customHeight="1" spans="1:6">
      <c r="A819" s="256">
        <v>2110799</v>
      </c>
      <c r="B819" s="257" t="s">
        <v>670</v>
      </c>
      <c r="C819" s="258"/>
      <c r="D819" s="258"/>
      <c r="E819" s="259"/>
      <c r="F819" s="260"/>
    </row>
    <row r="820" customHeight="1" spans="1:6">
      <c r="A820" s="251">
        <v>21108</v>
      </c>
      <c r="B820" s="252" t="s">
        <v>671</v>
      </c>
      <c r="C820" s="253">
        <f>SUM(C821:C822)</f>
        <v>0</v>
      </c>
      <c r="D820" s="253">
        <f>SUM(D821:D822)</f>
        <v>0</v>
      </c>
      <c r="E820" s="254"/>
      <c r="F820" s="255"/>
    </row>
    <row r="821" customHeight="1" spans="1:6">
      <c r="A821" s="256">
        <v>2110804</v>
      </c>
      <c r="B821" s="257" t="s">
        <v>672</v>
      </c>
      <c r="C821" s="258"/>
      <c r="D821" s="258"/>
      <c r="E821" s="259"/>
      <c r="F821" s="260"/>
    </row>
    <row r="822" customHeight="1" spans="1:6">
      <c r="A822" s="256">
        <v>2110899</v>
      </c>
      <c r="B822" s="257" t="s">
        <v>673</v>
      </c>
      <c r="C822" s="258"/>
      <c r="D822" s="258"/>
      <c r="E822" s="259"/>
      <c r="F822" s="260"/>
    </row>
    <row r="823" customHeight="1" spans="1:6">
      <c r="A823" s="251">
        <v>21109</v>
      </c>
      <c r="B823" s="252" t="s">
        <v>674</v>
      </c>
      <c r="C823" s="253">
        <f>C824</f>
        <v>0</v>
      </c>
      <c r="D823" s="253">
        <f>D824</f>
        <v>0</v>
      </c>
      <c r="E823" s="254"/>
      <c r="F823" s="255"/>
    </row>
    <row r="824" customHeight="1" spans="1:6">
      <c r="A824" s="256">
        <v>2110901</v>
      </c>
      <c r="B824" s="257" t="s">
        <v>675</v>
      </c>
      <c r="C824" s="258"/>
      <c r="D824" s="258"/>
      <c r="E824" s="259"/>
      <c r="F824" s="260"/>
    </row>
    <row r="825" customHeight="1" spans="1:6">
      <c r="A825" s="251">
        <v>21110</v>
      </c>
      <c r="B825" s="252" t="s">
        <v>676</v>
      </c>
      <c r="C825" s="253">
        <f>C826</f>
        <v>91</v>
      </c>
      <c r="D825" s="253">
        <f>D826</f>
        <v>5</v>
      </c>
      <c r="E825" s="254">
        <f>D825/C825</f>
        <v>0.0549450549450549</v>
      </c>
      <c r="F825" s="255"/>
    </row>
    <row r="826" customHeight="1" spans="1:6">
      <c r="A826" s="256">
        <v>2111001</v>
      </c>
      <c r="B826" s="257" t="s">
        <v>677</v>
      </c>
      <c r="C826" s="258">
        <v>91</v>
      </c>
      <c r="D826" s="258">
        <f>VLOOKUP(A826,[1]Sheet2!$D$4:$F$304,3,FALSE)</f>
        <v>5</v>
      </c>
      <c r="E826" s="259">
        <f>D826/C826</f>
        <v>0.0549450549450549</v>
      </c>
      <c r="F826" s="260"/>
    </row>
    <row r="827" customHeight="1" spans="1:6">
      <c r="A827" s="251">
        <v>21111</v>
      </c>
      <c r="B827" s="252" t="s">
        <v>678</v>
      </c>
      <c r="C827" s="253">
        <f>SUM(C828:C832)</f>
        <v>0</v>
      </c>
      <c r="D827" s="253">
        <f>SUM(D828:D832)</f>
        <v>15</v>
      </c>
      <c r="E827" s="254"/>
      <c r="F827" s="255"/>
    </row>
    <row r="828" customHeight="1" spans="1:6">
      <c r="A828" s="256">
        <v>2111101</v>
      </c>
      <c r="B828" s="257" t="s">
        <v>679</v>
      </c>
      <c r="C828" s="258"/>
      <c r="D828" s="258"/>
      <c r="E828" s="259"/>
      <c r="F828" s="260"/>
    </row>
    <row r="829" customHeight="1" spans="1:6">
      <c r="A829" s="256">
        <v>2111102</v>
      </c>
      <c r="B829" s="257" t="s">
        <v>680</v>
      </c>
      <c r="C829" s="258"/>
      <c r="D829" s="258">
        <f>VLOOKUP(A829,[1]Sheet2!$D$4:$F$304,3,FALSE)</f>
        <v>15</v>
      </c>
      <c r="E829" s="259"/>
      <c r="F829" s="260"/>
    </row>
    <row r="830" customHeight="1" spans="1:6">
      <c r="A830" s="256">
        <v>2111103</v>
      </c>
      <c r="B830" s="257" t="s">
        <v>681</v>
      </c>
      <c r="C830" s="258"/>
      <c r="D830" s="258"/>
      <c r="E830" s="259"/>
      <c r="F830" s="260"/>
    </row>
    <row r="831" customHeight="1" spans="1:6">
      <c r="A831" s="256">
        <v>2111104</v>
      </c>
      <c r="B831" s="257" t="s">
        <v>682</v>
      </c>
      <c r="C831" s="258"/>
      <c r="D831" s="258"/>
      <c r="E831" s="259"/>
      <c r="F831" s="260"/>
    </row>
    <row r="832" customHeight="1" spans="1:6">
      <c r="A832" s="256">
        <v>2111199</v>
      </c>
      <c r="B832" s="257" t="s">
        <v>683</v>
      </c>
      <c r="C832" s="258"/>
      <c r="D832" s="258"/>
      <c r="E832" s="259"/>
      <c r="F832" s="260"/>
    </row>
    <row r="833" customHeight="1" spans="1:6">
      <c r="A833" s="251">
        <v>21112</v>
      </c>
      <c r="B833" s="252" t="s">
        <v>684</v>
      </c>
      <c r="C833" s="253">
        <f>SUM(C834:C835)</f>
        <v>0</v>
      </c>
      <c r="D833" s="253">
        <f>SUM(D834:D835)</f>
        <v>0</v>
      </c>
      <c r="E833" s="254"/>
      <c r="F833" s="255"/>
    </row>
    <row r="834" customHeight="1" spans="1:6">
      <c r="A834" s="256">
        <v>2111201</v>
      </c>
      <c r="B834" s="257" t="s">
        <v>685</v>
      </c>
      <c r="C834" s="258"/>
      <c r="D834" s="258"/>
      <c r="E834" s="259"/>
      <c r="F834" s="260"/>
    </row>
    <row r="835" customHeight="1" spans="1:6">
      <c r="A835" s="261">
        <v>2111299</v>
      </c>
      <c r="B835" s="262" t="s">
        <v>686</v>
      </c>
      <c r="C835" s="258"/>
      <c r="D835" s="258"/>
      <c r="E835" s="259"/>
      <c r="F835" s="260"/>
    </row>
    <row r="836" customHeight="1" spans="1:6">
      <c r="A836" s="251">
        <v>21113</v>
      </c>
      <c r="B836" s="252" t="s">
        <v>687</v>
      </c>
      <c r="C836" s="253">
        <f>C837</f>
        <v>0</v>
      </c>
      <c r="D836" s="253">
        <f>D837</f>
        <v>0</v>
      </c>
      <c r="E836" s="254"/>
      <c r="F836" s="255"/>
    </row>
    <row r="837" customHeight="1" spans="1:6">
      <c r="A837" s="256">
        <v>2111301</v>
      </c>
      <c r="B837" s="257" t="s">
        <v>688</v>
      </c>
      <c r="C837" s="258"/>
      <c r="D837" s="258"/>
      <c r="E837" s="259"/>
      <c r="F837" s="260"/>
    </row>
    <row r="838" customHeight="1" spans="1:6">
      <c r="A838" s="251">
        <v>21114</v>
      </c>
      <c r="B838" s="252" t="s">
        <v>689</v>
      </c>
      <c r="C838" s="253">
        <f>SUM(C839:C848)</f>
        <v>0</v>
      </c>
      <c r="D838" s="253">
        <f>SUM(D839:D848)</f>
        <v>5</v>
      </c>
      <c r="E838" s="254"/>
      <c r="F838" s="255"/>
    </row>
    <row r="839" customHeight="1" spans="1:6">
      <c r="A839" s="256">
        <v>2111401</v>
      </c>
      <c r="B839" s="257" t="s">
        <v>83</v>
      </c>
      <c r="C839" s="258"/>
      <c r="D839" s="258"/>
      <c r="E839" s="259"/>
      <c r="F839" s="260"/>
    </row>
    <row r="840" customHeight="1" spans="1:6">
      <c r="A840" s="256">
        <v>2111402</v>
      </c>
      <c r="B840" s="257" t="s">
        <v>84</v>
      </c>
      <c r="C840" s="258"/>
      <c r="D840" s="258"/>
      <c r="E840" s="259"/>
      <c r="F840" s="260"/>
    </row>
    <row r="841" customHeight="1" spans="1:6">
      <c r="A841" s="256">
        <v>2111403</v>
      </c>
      <c r="B841" s="257" t="s">
        <v>85</v>
      </c>
      <c r="C841" s="258"/>
      <c r="D841" s="258"/>
      <c r="E841" s="259"/>
      <c r="F841" s="260"/>
    </row>
    <row r="842" customHeight="1" spans="1:6">
      <c r="A842" s="256">
        <v>2111406</v>
      </c>
      <c r="B842" s="257" t="s">
        <v>690</v>
      </c>
      <c r="C842" s="258"/>
      <c r="D842" s="258"/>
      <c r="E842" s="259"/>
      <c r="F842" s="260"/>
    </row>
    <row r="843" customHeight="1" spans="1:6">
      <c r="A843" s="256">
        <v>2111407</v>
      </c>
      <c r="B843" s="257" t="s">
        <v>691</v>
      </c>
      <c r="C843" s="258"/>
      <c r="D843" s="258"/>
      <c r="E843" s="259"/>
      <c r="F843" s="260"/>
    </row>
    <row r="844" customHeight="1" spans="1:6">
      <c r="A844" s="256">
        <v>2111408</v>
      </c>
      <c r="B844" s="257" t="s">
        <v>692</v>
      </c>
      <c r="C844" s="258"/>
      <c r="D844" s="258"/>
      <c r="E844" s="259"/>
      <c r="F844" s="260"/>
    </row>
    <row r="845" customHeight="1" spans="1:6">
      <c r="A845" s="256">
        <v>2111411</v>
      </c>
      <c r="B845" s="257" t="s">
        <v>123</v>
      </c>
      <c r="C845" s="258"/>
      <c r="D845" s="258"/>
      <c r="E845" s="259"/>
      <c r="F845" s="260"/>
    </row>
    <row r="846" customHeight="1" spans="1:6">
      <c r="A846" s="256">
        <v>2111413</v>
      </c>
      <c r="B846" s="257" t="s">
        <v>693</v>
      </c>
      <c r="C846" s="258"/>
      <c r="D846" s="258"/>
      <c r="E846" s="259"/>
      <c r="F846" s="260"/>
    </row>
    <row r="847" customHeight="1" spans="1:6">
      <c r="A847" s="256">
        <v>2111450</v>
      </c>
      <c r="B847" s="257" t="s">
        <v>92</v>
      </c>
      <c r="C847" s="258"/>
      <c r="D847" s="258"/>
      <c r="E847" s="259"/>
      <c r="F847" s="260"/>
    </row>
    <row r="848" customHeight="1" spans="1:6">
      <c r="A848" s="256">
        <v>2111499</v>
      </c>
      <c r="B848" s="257" t="s">
        <v>694</v>
      </c>
      <c r="C848" s="258"/>
      <c r="D848" s="258">
        <f>VLOOKUP(A848,[1]Sheet2!$D$4:$F$304,3,FALSE)</f>
        <v>5</v>
      </c>
      <c r="E848" s="259"/>
      <c r="F848" s="260"/>
    </row>
    <row r="849" customHeight="1" spans="1:6">
      <c r="A849" s="251">
        <v>21199</v>
      </c>
      <c r="B849" s="252" t="s">
        <v>695</v>
      </c>
      <c r="C849" s="253">
        <f>C850</f>
        <v>0</v>
      </c>
      <c r="D849" s="253">
        <f>D850</f>
        <v>0</v>
      </c>
      <c r="E849" s="254"/>
      <c r="F849" s="255"/>
    </row>
    <row r="850" customHeight="1" spans="1:6">
      <c r="A850" s="256">
        <v>2119999</v>
      </c>
      <c r="B850" s="257" t="s">
        <v>696</v>
      </c>
      <c r="C850" s="258"/>
      <c r="D850" s="258"/>
      <c r="E850" s="259"/>
      <c r="F850" s="260"/>
    </row>
    <row r="851" customHeight="1" spans="1:6">
      <c r="A851" s="246">
        <v>212</v>
      </c>
      <c r="B851" s="247" t="s">
        <v>697</v>
      </c>
      <c r="C851" s="248">
        <f>SUM(C852,C863,C865,C868,C870,C872)</f>
        <v>321122</v>
      </c>
      <c r="D851" s="248">
        <f>SUM(D852,D863,D865,D868,D870,D872)</f>
        <v>135835</v>
      </c>
      <c r="E851" s="249">
        <f>D851/C851</f>
        <v>0.423001226948014</v>
      </c>
      <c r="F851" s="250"/>
    </row>
    <row r="852" customHeight="1" spans="1:6">
      <c r="A852" s="251">
        <v>21201</v>
      </c>
      <c r="B852" s="252" t="s">
        <v>698</v>
      </c>
      <c r="C852" s="253">
        <f>SUM(C853:C862)</f>
        <v>75633</v>
      </c>
      <c r="D852" s="253">
        <f>SUM(D853:D862)</f>
        <v>88280</v>
      </c>
      <c r="E852" s="254">
        <f>D852/C852</f>
        <v>1.16721536895271</v>
      </c>
      <c r="F852" s="255"/>
    </row>
    <row r="853" customHeight="1" spans="1:6">
      <c r="A853" s="256">
        <v>2120101</v>
      </c>
      <c r="B853" s="257" t="s">
        <v>83</v>
      </c>
      <c r="C853" s="258">
        <v>1077</v>
      </c>
      <c r="D853" s="258">
        <f>VLOOKUP(A853,[1]Sheet2!$D$4:$F$304,3,FALSE)</f>
        <v>965</v>
      </c>
      <c r="E853" s="259">
        <f>D853/C853</f>
        <v>0.896007428040854</v>
      </c>
      <c r="F853" s="260"/>
    </row>
    <row r="854" customHeight="1" spans="1:6">
      <c r="A854" s="256">
        <v>2120102</v>
      </c>
      <c r="B854" s="257" t="s">
        <v>84</v>
      </c>
      <c r="C854" s="258"/>
      <c r="D854" s="258"/>
      <c r="E854" s="259"/>
      <c r="F854" s="260"/>
    </row>
    <row r="855" customHeight="1" spans="1:6">
      <c r="A855" s="256">
        <v>2120103</v>
      </c>
      <c r="B855" s="257" t="s">
        <v>85</v>
      </c>
      <c r="C855" s="258"/>
      <c r="D855" s="258"/>
      <c r="E855" s="259"/>
      <c r="F855" s="260"/>
    </row>
    <row r="856" customHeight="1" spans="1:6">
      <c r="A856" s="256">
        <v>2120104</v>
      </c>
      <c r="B856" s="257" t="s">
        <v>699</v>
      </c>
      <c r="C856" s="258">
        <v>2569</v>
      </c>
      <c r="D856" s="258">
        <f>VLOOKUP(A856,[1]Sheet2!$D$4:$F$304,3,FALSE)</f>
        <v>2787</v>
      </c>
      <c r="E856" s="259">
        <f>D856/C856</f>
        <v>1.08485792137018</v>
      </c>
      <c r="F856" s="260"/>
    </row>
    <row r="857" customHeight="1" spans="1:6">
      <c r="A857" s="256">
        <v>2120105</v>
      </c>
      <c r="B857" s="257" t="s">
        <v>700</v>
      </c>
      <c r="C857" s="258"/>
      <c r="D857" s="258"/>
      <c r="E857" s="259"/>
      <c r="F857" s="260"/>
    </row>
    <row r="858" customHeight="1" spans="1:6">
      <c r="A858" s="256">
        <v>2120106</v>
      </c>
      <c r="B858" s="257" t="s">
        <v>701</v>
      </c>
      <c r="C858" s="258">
        <v>482</v>
      </c>
      <c r="D858" s="258">
        <f>VLOOKUP(A858,[1]Sheet2!$D$4:$F$304,3,FALSE)</f>
        <v>299</v>
      </c>
      <c r="E858" s="259">
        <f>D858/C858</f>
        <v>0.620331950207469</v>
      </c>
      <c r="F858" s="260"/>
    </row>
    <row r="859" customHeight="1" spans="1:6">
      <c r="A859" s="256">
        <v>2120107</v>
      </c>
      <c r="B859" s="257" t="s">
        <v>702</v>
      </c>
      <c r="C859" s="258"/>
      <c r="D859" s="258"/>
      <c r="E859" s="259"/>
      <c r="F859" s="260"/>
    </row>
    <row r="860" customHeight="1" spans="1:6">
      <c r="A860" s="256">
        <v>2120109</v>
      </c>
      <c r="B860" s="257" t="s">
        <v>703</v>
      </c>
      <c r="C860" s="258"/>
      <c r="D860" s="258"/>
      <c r="E860" s="259"/>
      <c r="F860" s="260"/>
    </row>
    <row r="861" customHeight="1" spans="1:6">
      <c r="A861" s="256">
        <v>2120110</v>
      </c>
      <c r="B861" s="257" t="s">
        <v>704</v>
      </c>
      <c r="C861" s="258"/>
      <c r="D861" s="258"/>
      <c r="E861" s="259"/>
      <c r="F861" s="260"/>
    </row>
    <row r="862" customHeight="1" spans="1:6">
      <c r="A862" s="256">
        <v>2120199</v>
      </c>
      <c r="B862" s="257" t="s">
        <v>705</v>
      </c>
      <c r="C862" s="258">
        <v>71505</v>
      </c>
      <c r="D862" s="258">
        <f>VLOOKUP(A862,[1]Sheet2!$D$4:$F$304,3,FALSE)</f>
        <v>84229</v>
      </c>
      <c r="E862" s="259">
        <f>D862/C862</f>
        <v>1.17794559820992</v>
      </c>
      <c r="F862" s="260"/>
    </row>
    <row r="863" customHeight="1" spans="1:6">
      <c r="A863" s="251">
        <v>21202</v>
      </c>
      <c r="B863" s="252" t="s">
        <v>706</v>
      </c>
      <c r="C863" s="253">
        <f>C864</f>
        <v>662</v>
      </c>
      <c r="D863" s="253">
        <f>D864</f>
        <v>665</v>
      </c>
      <c r="E863" s="254">
        <f>D863/C863</f>
        <v>1.00453172205438</v>
      </c>
      <c r="F863" s="255"/>
    </row>
    <row r="864" customHeight="1" spans="1:6">
      <c r="A864" s="256">
        <v>2120201</v>
      </c>
      <c r="B864" s="257" t="s">
        <v>707</v>
      </c>
      <c r="C864" s="258">
        <v>662</v>
      </c>
      <c r="D864" s="258">
        <f>VLOOKUP(A864,[1]Sheet2!$D$4:$F$304,3,FALSE)</f>
        <v>665</v>
      </c>
      <c r="E864" s="259">
        <f>D864/C864</f>
        <v>1.00453172205438</v>
      </c>
      <c r="F864" s="260"/>
    </row>
    <row r="865" customHeight="1" spans="1:6">
      <c r="A865" s="251">
        <v>21203</v>
      </c>
      <c r="B865" s="252" t="s">
        <v>708</v>
      </c>
      <c r="C865" s="253">
        <f>SUM(C866:C867)</f>
        <v>231510</v>
      </c>
      <c r="D865" s="253">
        <f>SUM(D866:D867)</f>
        <v>16063</v>
      </c>
      <c r="E865" s="254">
        <f>D865/C865</f>
        <v>0.0693836119390091</v>
      </c>
      <c r="F865" s="255"/>
    </row>
    <row r="866" customHeight="1" spans="1:6">
      <c r="A866" s="256">
        <v>2120303</v>
      </c>
      <c r="B866" s="257" t="s">
        <v>709</v>
      </c>
      <c r="C866" s="258"/>
      <c r="D866" s="258"/>
      <c r="E866" s="259"/>
      <c r="F866" s="260"/>
    </row>
    <row r="867" customHeight="1" spans="1:6">
      <c r="A867" s="256">
        <v>2120399</v>
      </c>
      <c r="B867" s="257" t="s">
        <v>710</v>
      </c>
      <c r="C867" s="258">
        <v>231510</v>
      </c>
      <c r="D867" s="258">
        <f>VLOOKUP(A867,[1]Sheet2!$D$4:$F$304,3,FALSE)</f>
        <v>16063</v>
      </c>
      <c r="E867" s="259">
        <f t="shared" ref="E867:E877" si="6">D867/C867</f>
        <v>0.0693836119390091</v>
      </c>
      <c r="F867" s="260"/>
    </row>
    <row r="868" customHeight="1" spans="1:6">
      <c r="A868" s="251">
        <v>21205</v>
      </c>
      <c r="B868" s="252" t="s">
        <v>711</v>
      </c>
      <c r="C868" s="253">
        <f t="shared" ref="C868:C872" si="7">C869</f>
        <v>11121</v>
      </c>
      <c r="D868" s="253">
        <f>D869</f>
        <v>14525</v>
      </c>
      <c r="E868" s="254">
        <f t="shared" si="6"/>
        <v>1.30608758205197</v>
      </c>
      <c r="F868" s="255"/>
    </row>
    <row r="869" customHeight="1" spans="1:6">
      <c r="A869" s="256">
        <v>2120501</v>
      </c>
      <c r="B869" s="257" t="s">
        <v>712</v>
      </c>
      <c r="C869" s="258">
        <v>11121</v>
      </c>
      <c r="D869" s="258">
        <f>VLOOKUP(A869,[1]Sheet2!$D$4:$F$304,3,FALSE)</f>
        <v>14525</v>
      </c>
      <c r="E869" s="259">
        <f t="shared" si="6"/>
        <v>1.30608758205197</v>
      </c>
      <c r="F869" s="260"/>
    </row>
    <row r="870" customHeight="1" spans="1:6">
      <c r="A870" s="251">
        <v>21206</v>
      </c>
      <c r="B870" s="252" t="s">
        <v>713</v>
      </c>
      <c r="C870" s="253">
        <f t="shared" si="7"/>
        <v>1196</v>
      </c>
      <c r="D870" s="253">
        <f>D871</f>
        <v>1180</v>
      </c>
      <c r="E870" s="254">
        <f t="shared" si="6"/>
        <v>0.986622073578595</v>
      </c>
      <c r="F870" s="255"/>
    </row>
    <row r="871" customHeight="1" spans="1:6">
      <c r="A871" s="256">
        <v>2120601</v>
      </c>
      <c r="B871" s="257" t="s">
        <v>714</v>
      </c>
      <c r="C871" s="258">
        <v>1196</v>
      </c>
      <c r="D871" s="258">
        <f>VLOOKUP(A871,[1]Sheet2!$D$4:$F$304,3,FALSE)</f>
        <v>1180</v>
      </c>
      <c r="E871" s="259">
        <f t="shared" si="6"/>
        <v>0.986622073578595</v>
      </c>
      <c r="F871" s="260"/>
    </row>
    <row r="872" customHeight="1" spans="1:6">
      <c r="A872" s="251">
        <v>21299</v>
      </c>
      <c r="B872" s="252" t="s">
        <v>715</v>
      </c>
      <c r="C872" s="253">
        <f t="shared" si="7"/>
        <v>1000</v>
      </c>
      <c r="D872" s="253">
        <f>D873</f>
        <v>15122</v>
      </c>
      <c r="E872" s="254">
        <f t="shared" si="6"/>
        <v>15.122</v>
      </c>
      <c r="F872" s="255"/>
    </row>
    <row r="873" customHeight="1" spans="1:6">
      <c r="A873" s="256">
        <v>2129999</v>
      </c>
      <c r="B873" s="257" t="s">
        <v>716</v>
      </c>
      <c r="C873" s="258">
        <v>1000</v>
      </c>
      <c r="D873" s="258">
        <f>VLOOKUP(A873,[1]Sheet2!$D$4:$F$304,3,FALSE)</f>
        <v>15122</v>
      </c>
      <c r="E873" s="259">
        <f t="shared" si="6"/>
        <v>15.122</v>
      </c>
      <c r="F873" s="260"/>
    </row>
    <row r="874" customHeight="1" spans="1:6">
      <c r="A874" s="246">
        <v>213</v>
      </c>
      <c r="B874" s="247" t="s">
        <v>717</v>
      </c>
      <c r="C874" s="248">
        <f>SUM(C875,C901,C924,C952,C959,C965,C971,C974)</f>
        <v>32549</v>
      </c>
      <c r="D874" s="248">
        <f>SUM(D875,D901,D924,D952,D959,D965,D971,D974)</f>
        <v>48471</v>
      </c>
      <c r="E874" s="249">
        <f t="shared" si="6"/>
        <v>1.4891701741989</v>
      </c>
      <c r="F874" s="250"/>
    </row>
    <row r="875" customHeight="1" spans="1:6">
      <c r="A875" s="251">
        <v>21301</v>
      </c>
      <c r="B875" s="252" t="s">
        <v>718</v>
      </c>
      <c r="C875" s="253">
        <f>SUM(C876:C900)</f>
        <v>22374</v>
      </c>
      <c r="D875" s="253">
        <f>SUM(D876:D900)</f>
        <v>25607</v>
      </c>
      <c r="E875" s="254">
        <f t="shared" si="6"/>
        <v>1.1444980781264</v>
      </c>
      <c r="F875" s="255"/>
    </row>
    <row r="876" customHeight="1" spans="1:6">
      <c r="A876" s="256">
        <v>2130101</v>
      </c>
      <c r="B876" s="257" t="s">
        <v>83</v>
      </c>
      <c r="C876" s="258">
        <v>577</v>
      </c>
      <c r="D876" s="258">
        <f>VLOOKUP(A876,[1]Sheet2!$D$4:$F$304,3,FALSE)</f>
        <v>423</v>
      </c>
      <c r="E876" s="259">
        <f t="shared" si="6"/>
        <v>0.733102253032929</v>
      </c>
      <c r="F876" s="260"/>
    </row>
    <row r="877" customHeight="1" spans="1:6">
      <c r="A877" s="256">
        <v>2130102</v>
      </c>
      <c r="B877" s="257" t="s">
        <v>84</v>
      </c>
      <c r="C877" s="258">
        <v>3</v>
      </c>
      <c r="D877" s="258">
        <f>VLOOKUP(A877,[1]Sheet2!$D$4:$F$304,3,FALSE)</f>
        <v>11</v>
      </c>
      <c r="E877" s="259">
        <f t="shared" si="6"/>
        <v>3.66666666666667</v>
      </c>
      <c r="F877" s="260"/>
    </row>
    <row r="878" customHeight="1" spans="1:6">
      <c r="A878" s="256">
        <v>2130103</v>
      </c>
      <c r="B878" s="257" t="s">
        <v>85</v>
      </c>
      <c r="C878" s="258"/>
      <c r="D878" s="258"/>
      <c r="E878" s="259"/>
      <c r="F878" s="260"/>
    </row>
    <row r="879" customHeight="1" spans="1:6">
      <c r="A879" s="256">
        <v>2130104</v>
      </c>
      <c r="B879" s="257" t="s">
        <v>92</v>
      </c>
      <c r="C879" s="258">
        <v>2074</v>
      </c>
      <c r="D879" s="258">
        <f>VLOOKUP(A879,[1]Sheet2!$D$4:$F$304,3,FALSE)</f>
        <v>1488</v>
      </c>
      <c r="E879" s="259">
        <f>D879/C879</f>
        <v>0.717454194792671</v>
      </c>
      <c r="F879" s="260"/>
    </row>
    <row r="880" customHeight="1" spans="1:6">
      <c r="A880" s="256">
        <v>2130105</v>
      </c>
      <c r="B880" s="257" t="s">
        <v>719</v>
      </c>
      <c r="C880" s="258"/>
      <c r="D880" s="258"/>
      <c r="E880" s="259"/>
      <c r="F880" s="260"/>
    </row>
    <row r="881" customHeight="1" spans="1:6">
      <c r="A881" s="256">
        <v>2130106</v>
      </c>
      <c r="B881" s="257" t="s">
        <v>720</v>
      </c>
      <c r="C881" s="258">
        <v>20</v>
      </c>
      <c r="D881" s="258">
        <f>VLOOKUP(A881,[1]Sheet2!$D$4:$F$304,3,FALSE)</f>
        <v>28</v>
      </c>
      <c r="E881" s="259">
        <f>D881/C881</f>
        <v>1.4</v>
      </c>
      <c r="F881" s="260"/>
    </row>
    <row r="882" customHeight="1" spans="1:6">
      <c r="A882" s="256">
        <v>2130108</v>
      </c>
      <c r="B882" s="257" t="s">
        <v>721</v>
      </c>
      <c r="C882" s="258">
        <v>59</v>
      </c>
      <c r="D882" s="258">
        <f>VLOOKUP(A882,[1]Sheet2!$D$4:$F$304,3,FALSE)</f>
        <v>1</v>
      </c>
      <c r="E882" s="259">
        <f>D882/C882</f>
        <v>0.0169491525423729</v>
      </c>
      <c r="F882" s="260"/>
    </row>
    <row r="883" customHeight="1" spans="1:6">
      <c r="A883" s="256">
        <v>2130109</v>
      </c>
      <c r="B883" s="257" t="s">
        <v>722</v>
      </c>
      <c r="C883" s="258"/>
      <c r="D883" s="258">
        <f>VLOOKUP(A883,[1]Sheet2!$D$4:$F$304,3,FALSE)</f>
        <v>143</v>
      </c>
      <c r="E883" s="259"/>
      <c r="F883" s="260"/>
    </row>
    <row r="884" customHeight="1" spans="1:6">
      <c r="A884" s="256">
        <v>2130110</v>
      </c>
      <c r="B884" s="257" t="s">
        <v>723</v>
      </c>
      <c r="C884" s="258"/>
      <c r="D884" s="258">
        <f>VLOOKUP(A884,[1]Sheet2!$D$4:$F$304,3,FALSE)</f>
        <v>5</v>
      </c>
      <c r="E884" s="259"/>
      <c r="F884" s="260"/>
    </row>
    <row r="885" customHeight="1" spans="1:6">
      <c r="A885" s="256">
        <v>2130111</v>
      </c>
      <c r="B885" s="257" t="s">
        <v>724</v>
      </c>
      <c r="C885" s="258"/>
      <c r="D885" s="258"/>
      <c r="E885" s="259"/>
      <c r="F885" s="260"/>
    </row>
    <row r="886" customHeight="1" spans="1:6">
      <c r="A886" s="256">
        <v>2130112</v>
      </c>
      <c r="B886" s="257" t="s">
        <v>725</v>
      </c>
      <c r="C886" s="258"/>
      <c r="D886" s="258">
        <f>VLOOKUP(A886,[1]Sheet2!$D$4:$F$304,3,FALSE)</f>
        <v>6</v>
      </c>
      <c r="E886" s="259"/>
      <c r="F886" s="260"/>
    </row>
    <row r="887" customHeight="1" spans="1:6">
      <c r="A887" s="256">
        <v>2130114</v>
      </c>
      <c r="B887" s="257" t="s">
        <v>726</v>
      </c>
      <c r="C887" s="258"/>
      <c r="D887" s="258"/>
      <c r="E887" s="259"/>
      <c r="F887" s="260"/>
    </row>
    <row r="888" customHeight="1" spans="1:6">
      <c r="A888" s="256">
        <v>2130119</v>
      </c>
      <c r="B888" s="257" t="s">
        <v>727</v>
      </c>
      <c r="C888" s="258">
        <v>26</v>
      </c>
      <c r="D888" s="258"/>
      <c r="E888" s="259"/>
      <c r="F888" s="260"/>
    </row>
    <row r="889" customHeight="1" spans="1:6">
      <c r="A889" s="256">
        <v>2130120</v>
      </c>
      <c r="B889" s="257" t="s">
        <v>728</v>
      </c>
      <c r="C889" s="258">
        <v>758</v>
      </c>
      <c r="D889" s="258">
        <f>VLOOKUP(A889,[1]Sheet2!$D$4:$F$304,3,FALSE)</f>
        <v>508</v>
      </c>
      <c r="E889" s="259">
        <f>D889/C889</f>
        <v>0.670184696569921</v>
      </c>
      <c r="F889" s="260"/>
    </row>
    <row r="890" customHeight="1" spans="1:6">
      <c r="A890" s="256">
        <v>2130121</v>
      </c>
      <c r="B890" s="257" t="s">
        <v>729</v>
      </c>
      <c r="C890" s="258"/>
      <c r="D890" s="258"/>
      <c r="E890" s="259"/>
      <c r="F890" s="260"/>
    </row>
    <row r="891" customHeight="1" spans="1:6">
      <c r="A891" s="256">
        <v>2130122</v>
      </c>
      <c r="B891" s="257" t="s">
        <v>730</v>
      </c>
      <c r="C891" s="258">
        <v>766</v>
      </c>
      <c r="D891" s="258">
        <f>VLOOKUP(A891,[1]Sheet2!$D$4:$F$304,3,FALSE)</f>
        <v>3196</v>
      </c>
      <c r="E891" s="259">
        <f>D891/C891</f>
        <v>4.17232375979112</v>
      </c>
      <c r="F891" s="260"/>
    </row>
    <row r="892" customHeight="1" spans="1:6">
      <c r="A892" s="256">
        <v>2130124</v>
      </c>
      <c r="B892" s="257" t="s">
        <v>731</v>
      </c>
      <c r="C892" s="258">
        <v>102</v>
      </c>
      <c r="D892" s="258">
        <f>VLOOKUP(A892,[1]Sheet2!$D$4:$F$304,3,FALSE)</f>
        <v>76</v>
      </c>
      <c r="E892" s="259">
        <f>D892/C892</f>
        <v>0.745098039215686</v>
      </c>
      <c r="F892" s="260"/>
    </row>
    <row r="893" customHeight="1" spans="1:6">
      <c r="A893" s="256">
        <v>2130125</v>
      </c>
      <c r="B893" s="257" t="s">
        <v>732</v>
      </c>
      <c r="C893" s="258"/>
      <c r="D893" s="258"/>
      <c r="E893" s="259"/>
      <c r="F893" s="260"/>
    </row>
    <row r="894" customHeight="1" spans="1:6">
      <c r="A894" s="256">
        <v>2130126</v>
      </c>
      <c r="B894" s="257" t="s">
        <v>733</v>
      </c>
      <c r="C894" s="258">
        <v>13685</v>
      </c>
      <c r="D894" s="258">
        <f>VLOOKUP(A894,[1]Sheet2!$D$4:$F$304,3,FALSE)</f>
        <v>13000</v>
      </c>
      <c r="E894" s="259">
        <f>D894/C894</f>
        <v>0.949945195469492</v>
      </c>
      <c r="F894" s="260"/>
    </row>
    <row r="895" customHeight="1" spans="1:6">
      <c r="A895" s="256">
        <v>2130135</v>
      </c>
      <c r="B895" s="257" t="s">
        <v>734</v>
      </c>
      <c r="C895" s="258">
        <v>188</v>
      </c>
      <c r="D895" s="258">
        <f>VLOOKUP(A895,[1]Sheet2!$D$4:$F$304,3,FALSE)</f>
        <v>186</v>
      </c>
      <c r="E895" s="259">
        <f>D895/C895</f>
        <v>0.98936170212766</v>
      </c>
      <c r="F895" s="260"/>
    </row>
    <row r="896" customHeight="1" spans="1:6">
      <c r="A896" s="256">
        <v>2130142</v>
      </c>
      <c r="B896" s="257" t="s">
        <v>735</v>
      </c>
      <c r="C896" s="258"/>
      <c r="D896" s="258">
        <f>VLOOKUP(A896,[1]Sheet2!$D$4:$F$304,3,FALSE)</f>
        <v>62</v>
      </c>
      <c r="E896" s="259"/>
      <c r="F896" s="260"/>
    </row>
    <row r="897" customHeight="1" spans="1:6">
      <c r="A897" s="256">
        <v>2130148</v>
      </c>
      <c r="B897" s="257" t="s">
        <v>736</v>
      </c>
      <c r="C897" s="258">
        <v>1</v>
      </c>
      <c r="D897" s="258"/>
      <c r="E897" s="259"/>
      <c r="F897" s="260"/>
    </row>
    <row r="898" customHeight="1" spans="1:6">
      <c r="A898" s="256">
        <v>2130152</v>
      </c>
      <c r="B898" s="257" t="s">
        <v>737</v>
      </c>
      <c r="C898" s="258"/>
      <c r="D898" s="258"/>
      <c r="E898" s="259"/>
      <c r="F898" s="260"/>
    </row>
    <row r="899" customHeight="1" spans="1:6">
      <c r="A899" s="256">
        <v>2130153</v>
      </c>
      <c r="B899" s="257" t="s">
        <v>738</v>
      </c>
      <c r="C899" s="258">
        <v>440</v>
      </c>
      <c r="D899" s="258">
        <f>VLOOKUP(A899,[1]Sheet2!$D$4:$F$304,3,FALSE)</f>
        <v>65</v>
      </c>
      <c r="E899" s="259">
        <f>D899/C899</f>
        <v>0.147727272727273</v>
      </c>
      <c r="F899" s="260"/>
    </row>
    <row r="900" customHeight="1" spans="1:6">
      <c r="A900" s="256">
        <v>2130199</v>
      </c>
      <c r="B900" s="257" t="s">
        <v>739</v>
      </c>
      <c r="C900" s="258">
        <v>3675</v>
      </c>
      <c r="D900" s="258">
        <f>VLOOKUP(A900,[1]Sheet2!$D$4:$F$304,3,FALSE)</f>
        <v>6409</v>
      </c>
      <c r="E900" s="259">
        <f>D900/C900</f>
        <v>1.74394557823129</v>
      </c>
      <c r="F900" s="260"/>
    </row>
    <row r="901" customHeight="1" spans="1:6">
      <c r="A901" s="251">
        <v>21302</v>
      </c>
      <c r="B901" s="252" t="s">
        <v>740</v>
      </c>
      <c r="C901" s="253">
        <f>SUM(C902:C923)</f>
        <v>1498</v>
      </c>
      <c r="D901" s="253">
        <f>SUM(D902:D923)</f>
        <v>2194</v>
      </c>
      <c r="E901" s="254">
        <f>D901/C901</f>
        <v>1.46461949265688</v>
      </c>
      <c r="F901" s="255"/>
    </row>
    <row r="902" customHeight="1" spans="1:6">
      <c r="A902" s="256">
        <v>2130201</v>
      </c>
      <c r="B902" s="257" t="s">
        <v>83</v>
      </c>
      <c r="C902" s="258"/>
      <c r="D902" s="258"/>
      <c r="E902" s="259"/>
      <c r="F902" s="260"/>
    </row>
    <row r="903" customHeight="1" spans="1:6">
      <c r="A903" s="256">
        <v>2130202</v>
      </c>
      <c r="B903" s="257" t="s">
        <v>84</v>
      </c>
      <c r="C903" s="258"/>
      <c r="D903" s="258"/>
      <c r="E903" s="259"/>
      <c r="F903" s="260"/>
    </row>
    <row r="904" customHeight="1" spans="1:6">
      <c r="A904" s="256">
        <v>2130203</v>
      </c>
      <c r="B904" s="257" t="s">
        <v>85</v>
      </c>
      <c r="C904" s="258"/>
      <c r="D904" s="258"/>
      <c r="E904" s="259"/>
      <c r="F904" s="260"/>
    </row>
    <row r="905" customHeight="1" spans="1:6">
      <c r="A905" s="256">
        <v>2130204</v>
      </c>
      <c r="B905" s="257" t="s">
        <v>741</v>
      </c>
      <c r="C905" s="258"/>
      <c r="D905" s="258"/>
      <c r="E905" s="259"/>
      <c r="F905" s="260"/>
    </row>
    <row r="906" customHeight="1" spans="1:6">
      <c r="A906" s="256">
        <v>2130205</v>
      </c>
      <c r="B906" s="257" t="s">
        <v>742</v>
      </c>
      <c r="C906" s="258"/>
      <c r="D906" s="258"/>
      <c r="E906" s="259"/>
      <c r="F906" s="260"/>
    </row>
    <row r="907" customHeight="1" spans="1:6">
      <c r="A907" s="256">
        <v>2130206</v>
      </c>
      <c r="B907" s="257" t="s">
        <v>743</v>
      </c>
      <c r="C907" s="258"/>
      <c r="D907" s="258"/>
      <c r="E907" s="259"/>
      <c r="F907" s="260"/>
    </row>
    <row r="908" customHeight="1" spans="1:6">
      <c r="A908" s="256">
        <v>2130207</v>
      </c>
      <c r="B908" s="257" t="s">
        <v>744</v>
      </c>
      <c r="C908" s="258">
        <v>1300</v>
      </c>
      <c r="D908" s="258">
        <f>VLOOKUP(A908,[1]Sheet2!$D$4:$F$304,3,FALSE)</f>
        <v>2190</v>
      </c>
      <c r="E908" s="259">
        <f>D908/C908</f>
        <v>1.68461538461538</v>
      </c>
      <c r="F908" s="260"/>
    </row>
    <row r="909" customHeight="1" spans="1:6">
      <c r="A909" s="256">
        <v>2130209</v>
      </c>
      <c r="B909" s="257" t="s">
        <v>745</v>
      </c>
      <c r="C909" s="258">
        <v>198</v>
      </c>
      <c r="D909" s="258"/>
      <c r="E909" s="259"/>
      <c r="F909" s="260"/>
    </row>
    <row r="910" customHeight="1" spans="1:6">
      <c r="A910" s="256">
        <v>2130211</v>
      </c>
      <c r="B910" s="257" t="s">
        <v>746</v>
      </c>
      <c r="C910" s="258"/>
      <c r="D910" s="258"/>
      <c r="E910" s="259"/>
      <c r="F910" s="260"/>
    </row>
    <row r="911" customHeight="1" spans="1:6">
      <c r="A911" s="256">
        <v>2130212</v>
      </c>
      <c r="B911" s="257" t="s">
        <v>747</v>
      </c>
      <c r="C911" s="258"/>
      <c r="D911" s="258"/>
      <c r="E911" s="259"/>
      <c r="F911" s="260"/>
    </row>
    <row r="912" customHeight="1" spans="1:6">
      <c r="A912" s="256">
        <v>2130213</v>
      </c>
      <c r="B912" s="257" t="s">
        <v>748</v>
      </c>
      <c r="C912" s="258"/>
      <c r="D912" s="258"/>
      <c r="E912" s="259"/>
      <c r="F912" s="260"/>
    </row>
    <row r="913" customHeight="1" spans="1:6">
      <c r="A913" s="256">
        <v>2130217</v>
      </c>
      <c r="B913" s="257" t="s">
        <v>749</v>
      </c>
      <c r="C913" s="258"/>
      <c r="D913" s="258"/>
      <c r="E913" s="259"/>
      <c r="F913" s="260"/>
    </row>
    <row r="914" customHeight="1" spans="1:6">
      <c r="A914" s="256">
        <v>2130220</v>
      </c>
      <c r="B914" s="257" t="s">
        <v>750</v>
      </c>
      <c r="C914" s="258"/>
      <c r="D914" s="258"/>
      <c r="E914" s="259"/>
      <c r="F914" s="260"/>
    </row>
    <row r="915" customHeight="1" spans="1:6">
      <c r="A915" s="256">
        <v>2130221</v>
      </c>
      <c r="B915" s="257" t="s">
        <v>751</v>
      </c>
      <c r="C915" s="258"/>
      <c r="D915" s="258"/>
      <c r="E915" s="259"/>
      <c r="F915" s="260"/>
    </row>
    <row r="916" customHeight="1" spans="1:6">
      <c r="A916" s="256">
        <v>2130223</v>
      </c>
      <c r="B916" s="257" t="s">
        <v>752</v>
      </c>
      <c r="C916" s="258"/>
      <c r="D916" s="258"/>
      <c r="E916" s="259"/>
      <c r="F916" s="260"/>
    </row>
    <row r="917" customHeight="1" spans="1:6">
      <c r="A917" s="256">
        <v>2130226</v>
      </c>
      <c r="B917" s="257" t="s">
        <v>753</v>
      </c>
      <c r="C917" s="258"/>
      <c r="D917" s="258"/>
      <c r="E917" s="259"/>
      <c r="F917" s="260"/>
    </row>
    <row r="918" customHeight="1" spans="1:6">
      <c r="A918" s="256">
        <v>2130227</v>
      </c>
      <c r="B918" s="257" t="s">
        <v>754</v>
      </c>
      <c r="C918" s="258"/>
      <c r="D918" s="258"/>
      <c r="E918" s="259"/>
      <c r="F918" s="260"/>
    </row>
    <row r="919" customHeight="1" spans="1:6">
      <c r="A919" s="256">
        <v>2130234</v>
      </c>
      <c r="B919" s="257" t="s">
        <v>755</v>
      </c>
      <c r="C919" s="258"/>
      <c r="D919" s="258">
        <f>VLOOKUP(A919,[1]Sheet2!$D$4:$F$304,3,FALSE)</f>
        <v>4</v>
      </c>
      <c r="E919" s="259"/>
      <c r="F919" s="260"/>
    </row>
    <row r="920" customHeight="1" spans="1:6">
      <c r="A920" s="256">
        <v>2130236</v>
      </c>
      <c r="B920" s="257" t="s">
        <v>756</v>
      </c>
      <c r="C920" s="258"/>
      <c r="D920" s="258"/>
      <c r="E920" s="259"/>
      <c r="F920" s="260"/>
    </row>
    <row r="921" customHeight="1" spans="1:6">
      <c r="A921" s="256">
        <v>2130237</v>
      </c>
      <c r="B921" s="257" t="s">
        <v>725</v>
      </c>
      <c r="C921" s="258"/>
      <c r="D921" s="258"/>
      <c r="E921" s="259"/>
      <c r="F921" s="260"/>
    </row>
    <row r="922" customHeight="1" spans="1:6">
      <c r="A922" s="256">
        <v>2130238</v>
      </c>
      <c r="B922" s="257" t="s">
        <v>757</v>
      </c>
      <c r="C922" s="258"/>
      <c r="D922" s="258"/>
      <c r="E922" s="259"/>
      <c r="F922" s="260"/>
    </row>
    <row r="923" customHeight="1" spans="1:6">
      <c r="A923" s="256">
        <v>2130299</v>
      </c>
      <c r="B923" s="257" t="s">
        <v>758</v>
      </c>
      <c r="C923" s="258"/>
      <c r="D923" s="258"/>
      <c r="E923" s="259"/>
      <c r="F923" s="260"/>
    </row>
    <row r="924" customHeight="1" spans="1:6">
      <c r="A924" s="251">
        <v>21303</v>
      </c>
      <c r="B924" s="252" t="s">
        <v>759</v>
      </c>
      <c r="C924" s="253">
        <f>SUM(C925:C951)</f>
        <v>2940</v>
      </c>
      <c r="D924" s="253">
        <f>SUM(D925:D951)</f>
        <v>14694</v>
      </c>
      <c r="E924" s="254">
        <f>D924/C924</f>
        <v>4.99795918367347</v>
      </c>
      <c r="F924" s="255"/>
    </row>
    <row r="925" customHeight="1" spans="1:6">
      <c r="A925" s="256">
        <v>2130301</v>
      </c>
      <c r="B925" s="257" t="s">
        <v>83</v>
      </c>
      <c r="C925" s="258">
        <v>573</v>
      </c>
      <c r="D925" s="258">
        <f>VLOOKUP(A925,[1]Sheet2!$D$4:$F$304,3,FALSE)</f>
        <v>398</v>
      </c>
      <c r="E925" s="259">
        <f>D925/C925</f>
        <v>0.694589877835951</v>
      </c>
      <c r="F925" s="260"/>
    </row>
    <row r="926" customHeight="1" spans="1:6">
      <c r="A926" s="256">
        <v>2130302</v>
      </c>
      <c r="B926" s="257" t="s">
        <v>84</v>
      </c>
      <c r="C926" s="258"/>
      <c r="D926" s="258"/>
      <c r="E926" s="259"/>
      <c r="F926" s="260"/>
    </row>
    <row r="927" customHeight="1" spans="1:6">
      <c r="A927" s="256">
        <v>2130303</v>
      </c>
      <c r="B927" s="257" t="s">
        <v>85</v>
      </c>
      <c r="C927" s="258"/>
      <c r="D927" s="258"/>
      <c r="E927" s="259"/>
      <c r="F927" s="260"/>
    </row>
    <row r="928" customHeight="1" spans="1:6">
      <c r="A928" s="256">
        <v>2130304</v>
      </c>
      <c r="B928" s="257" t="s">
        <v>760</v>
      </c>
      <c r="C928" s="258">
        <v>2073</v>
      </c>
      <c r="D928" s="258">
        <f>VLOOKUP(A928,[1]Sheet2!$D$4:$F$304,3,FALSE)</f>
        <v>1426</v>
      </c>
      <c r="E928" s="259">
        <f>D928/C928</f>
        <v>0.687891944042451</v>
      </c>
      <c r="F928" s="260"/>
    </row>
    <row r="929" customHeight="1" spans="1:6">
      <c r="A929" s="256">
        <v>2130305</v>
      </c>
      <c r="B929" s="257" t="s">
        <v>761</v>
      </c>
      <c r="C929" s="258">
        <v>36</v>
      </c>
      <c r="D929" s="258">
        <f>VLOOKUP(A929,[1]Sheet2!$D$4:$F$304,3,FALSE)</f>
        <v>10779</v>
      </c>
      <c r="E929" s="259">
        <f>D929/C929</f>
        <v>299.416666666667</v>
      </c>
      <c r="F929" s="260"/>
    </row>
    <row r="930" customHeight="1" spans="1:6">
      <c r="A930" s="256">
        <v>2130306</v>
      </c>
      <c r="B930" s="257" t="s">
        <v>762</v>
      </c>
      <c r="C930" s="258">
        <v>177</v>
      </c>
      <c r="D930" s="258">
        <f>VLOOKUP(A930,[1]Sheet2!$D$4:$F$304,3,FALSE)</f>
        <v>1855</v>
      </c>
      <c r="E930" s="259">
        <f>D930/C930</f>
        <v>10.4802259887006</v>
      </c>
      <c r="F930" s="260"/>
    </row>
    <row r="931" customHeight="1" spans="1:6">
      <c r="A931" s="256">
        <v>2130307</v>
      </c>
      <c r="B931" s="257" t="s">
        <v>763</v>
      </c>
      <c r="C931" s="258"/>
      <c r="D931" s="258"/>
      <c r="E931" s="259"/>
      <c r="F931" s="260"/>
    </row>
    <row r="932" customHeight="1" spans="1:6">
      <c r="A932" s="256">
        <v>2130308</v>
      </c>
      <c r="B932" s="257" t="s">
        <v>764</v>
      </c>
      <c r="C932" s="258"/>
      <c r="D932" s="258"/>
      <c r="E932" s="259"/>
      <c r="F932" s="260"/>
    </row>
    <row r="933" customHeight="1" spans="1:6">
      <c r="A933" s="256">
        <v>2130309</v>
      </c>
      <c r="B933" s="257" t="s">
        <v>765</v>
      </c>
      <c r="C933" s="258"/>
      <c r="D933" s="258"/>
      <c r="E933" s="259"/>
      <c r="F933" s="260"/>
    </row>
    <row r="934" customHeight="1" spans="1:6">
      <c r="A934" s="256">
        <v>2130310</v>
      </c>
      <c r="B934" s="257" t="s">
        <v>766</v>
      </c>
      <c r="C934" s="258">
        <v>21</v>
      </c>
      <c r="D934" s="258">
        <f>VLOOKUP(A934,[1]Sheet2!$D$4:$F$304,3,FALSE)</f>
        <v>34</v>
      </c>
      <c r="E934" s="259">
        <f>D934/C934</f>
        <v>1.61904761904762</v>
      </c>
      <c r="F934" s="260"/>
    </row>
    <row r="935" customHeight="1" spans="1:6">
      <c r="A935" s="256">
        <v>2130311</v>
      </c>
      <c r="B935" s="257" t="s">
        <v>767</v>
      </c>
      <c r="C935" s="258">
        <v>4</v>
      </c>
      <c r="D935" s="258">
        <f>VLOOKUP(A935,[1]Sheet2!$D$4:$F$304,3,FALSE)</f>
        <v>70</v>
      </c>
      <c r="E935" s="259">
        <f>D935/C935</f>
        <v>17.5</v>
      </c>
      <c r="F935" s="260"/>
    </row>
    <row r="936" customHeight="1" spans="1:6">
      <c r="A936" s="256">
        <v>2130312</v>
      </c>
      <c r="B936" s="257" t="s">
        <v>768</v>
      </c>
      <c r="C936" s="258"/>
      <c r="D936" s="258"/>
      <c r="E936" s="259"/>
      <c r="F936" s="260"/>
    </row>
    <row r="937" customHeight="1" spans="1:6">
      <c r="A937" s="256">
        <v>2130313</v>
      </c>
      <c r="B937" s="257" t="s">
        <v>769</v>
      </c>
      <c r="C937" s="258"/>
      <c r="D937" s="258"/>
      <c r="E937" s="259"/>
      <c r="F937" s="260"/>
    </row>
    <row r="938" customHeight="1" spans="1:6">
      <c r="A938" s="256">
        <v>2130314</v>
      </c>
      <c r="B938" s="257" t="s">
        <v>770</v>
      </c>
      <c r="C938" s="258">
        <v>55</v>
      </c>
      <c r="D938" s="258">
        <f>VLOOKUP(A938,[1]Sheet2!$D$4:$F$304,3,FALSE)</f>
        <v>56</v>
      </c>
      <c r="E938" s="259">
        <f>D938/C938</f>
        <v>1.01818181818182</v>
      </c>
      <c r="F938" s="260"/>
    </row>
    <row r="939" customHeight="1" spans="1:6">
      <c r="A939" s="256">
        <v>2130315</v>
      </c>
      <c r="B939" s="257" t="s">
        <v>771</v>
      </c>
      <c r="C939" s="258"/>
      <c r="D939" s="258"/>
      <c r="E939" s="259"/>
      <c r="F939" s="260"/>
    </row>
    <row r="940" customHeight="1" spans="1:6">
      <c r="A940" s="256">
        <v>2130316</v>
      </c>
      <c r="B940" s="257" t="s">
        <v>772</v>
      </c>
      <c r="C940" s="258"/>
      <c r="D940" s="258"/>
      <c r="E940" s="259"/>
      <c r="F940" s="260"/>
    </row>
    <row r="941" customHeight="1" spans="1:6">
      <c r="A941" s="256">
        <v>2130317</v>
      </c>
      <c r="B941" s="257" t="s">
        <v>773</v>
      </c>
      <c r="C941" s="258"/>
      <c r="D941" s="258"/>
      <c r="E941" s="259"/>
      <c r="F941" s="260"/>
    </row>
    <row r="942" customHeight="1" spans="1:6">
      <c r="A942" s="256">
        <v>2130318</v>
      </c>
      <c r="B942" s="257" t="s">
        <v>774</v>
      </c>
      <c r="C942" s="258"/>
      <c r="D942" s="258"/>
      <c r="E942" s="259"/>
      <c r="F942" s="260"/>
    </row>
    <row r="943" customHeight="1" spans="1:6">
      <c r="A943" s="256">
        <v>2130319</v>
      </c>
      <c r="B943" s="257" t="s">
        <v>775</v>
      </c>
      <c r="C943" s="258"/>
      <c r="D943" s="258"/>
      <c r="E943" s="259"/>
      <c r="F943" s="260"/>
    </row>
    <row r="944" customHeight="1" spans="1:6">
      <c r="A944" s="256">
        <v>2130321</v>
      </c>
      <c r="B944" s="257" t="s">
        <v>776</v>
      </c>
      <c r="C944" s="258">
        <v>1</v>
      </c>
      <c r="D944" s="258"/>
      <c r="E944" s="259"/>
      <c r="F944" s="260"/>
    </row>
    <row r="945" customHeight="1" spans="1:6">
      <c r="A945" s="256">
        <v>2130322</v>
      </c>
      <c r="B945" s="257" t="s">
        <v>777</v>
      </c>
      <c r="C945" s="258"/>
      <c r="D945" s="258"/>
      <c r="E945" s="259"/>
      <c r="F945" s="260"/>
    </row>
    <row r="946" customHeight="1" spans="1:6">
      <c r="A946" s="256">
        <v>2130333</v>
      </c>
      <c r="B946" s="257" t="s">
        <v>752</v>
      </c>
      <c r="C946" s="258"/>
      <c r="D946" s="258">
        <f>VLOOKUP(A946,[1]Sheet2!$D$4:$F$304,3,FALSE)</f>
        <v>75</v>
      </c>
      <c r="E946" s="259"/>
      <c r="F946" s="260"/>
    </row>
    <row r="947" customHeight="1" spans="1:6">
      <c r="A947" s="256">
        <v>2130334</v>
      </c>
      <c r="B947" s="257" t="s">
        <v>778</v>
      </c>
      <c r="C947" s="258"/>
      <c r="D947" s="258">
        <f>VLOOKUP(A947,[1]Sheet2!$D$4:$F$304,3,FALSE)</f>
        <v>1</v>
      </c>
      <c r="E947" s="259"/>
      <c r="F947" s="260"/>
    </row>
    <row r="948" customHeight="1" spans="1:6">
      <c r="A948" s="256">
        <v>2130335</v>
      </c>
      <c r="B948" s="257" t="s">
        <v>779</v>
      </c>
      <c r="C948" s="258"/>
      <c r="D948" s="258"/>
      <c r="E948" s="259"/>
      <c r="F948" s="260"/>
    </row>
    <row r="949" customHeight="1" spans="1:6">
      <c r="A949" s="256">
        <v>2130336</v>
      </c>
      <c r="B949" s="257" t="s">
        <v>780</v>
      </c>
      <c r="C949" s="258"/>
      <c r="D949" s="258"/>
      <c r="E949" s="259"/>
      <c r="F949" s="260"/>
    </row>
    <row r="950" customHeight="1" spans="1:6">
      <c r="A950" s="256">
        <v>2130337</v>
      </c>
      <c r="B950" s="257" t="s">
        <v>781</v>
      </c>
      <c r="C950" s="258"/>
      <c r="D950" s="258"/>
      <c r="E950" s="259"/>
      <c r="F950" s="260"/>
    </row>
    <row r="951" customHeight="1" spans="1:6">
      <c r="A951" s="256">
        <v>2130399</v>
      </c>
      <c r="B951" s="257" t="s">
        <v>782</v>
      </c>
      <c r="C951" s="258"/>
      <c r="D951" s="258"/>
      <c r="E951" s="259"/>
      <c r="F951" s="260"/>
    </row>
    <row r="952" customHeight="1" spans="1:6">
      <c r="A952" s="251">
        <v>21305</v>
      </c>
      <c r="B952" s="252" t="s">
        <v>783</v>
      </c>
      <c r="C952" s="253">
        <f>SUM(C953:C958)</f>
        <v>3168</v>
      </c>
      <c r="D952" s="253">
        <f>SUM(D953:D958)</f>
        <v>3229</v>
      </c>
      <c r="E952" s="254">
        <f>D952/C952</f>
        <v>1.01925505050505</v>
      </c>
      <c r="F952" s="255"/>
    </row>
    <row r="953" customHeight="1" spans="1:6">
      <c r="A953" s="256">
        <v>2130504</v>
      </c>
      <c r="B953" s="257" t="s">
        <v>784</v>
      </c>
      <c r="C953" s="258"/>
      <c r="D953" s="258"/>
      <c r="E953" s="259"/>
      <c r="F953" s="260"/>
    </row>
    <row r="954" customHeight="1" spans="1:6">
      <c r="A954" s="256">
        <v>2130505</v>
      </c>
      <c r="B954" s="257" t="s">
        <v>785</v>
      </c>
      <c r="C954" s="258">
        <v>60</v>
      </c>
      <c r="D954" s="258">
        <f>VLOOKUP(A954,[1]Sheet2!$D$4:$F$304,3,FALSE)</f>
        <v>90</v>
      </c>
      <c r="E954" s="259">
        <f>D954/C954</f>
        <v>1.5</v>
      </c>
      <c r="F954" s="260"/>
    </row>
    <row r="955" customHeight="1" spans="1:6">
      <c r="A955" s="256">
        <v>2130506</v>
      </c>
      <c r="B955" s="257" t="s">
        <v>786</v>
      </c>
      <c r="C955" s="258"/>
      <c r="D955" s="258"/>
      <c r="E955" s="259"/>
      <c r="F955" s="260"/>
    </row>
    <row r="956" customHeight="1" spans="1:6">
      <c r="A956" s="256">
        <v>2130507</v>
      </c>
      <c r="B956" s="257" t="s">
        <v>787</v>
      </c>
      <c r="C956" s="258"/>
      <c r="D956" s="258"/>
      <c r="E956" s="259"/>
      <c r="F956" s="260"/>
    </row>
    <row r="957" customHeight="1" spans="1:6">
      <c r="A957" s="256">
        <v>2130508</v>
      </c>
      <c r="B957" s="257" t="s">
        <v>788</v>
      </c>
      <c r="C957" s="258"/>
      <c r="D957" s="258"/>
      <c r="E957" s="259"/>
      <c r="F957" s="260"/>
    </row>
    <row r="958" customHeight="1" spans="1:6">
      <c r="A958" s="256">
        <v>2130599</v>
      </c>
      <c r="B958" s="257" t="s">
        <v>789</v>
      </c>
      <c r="C958" s="258">
        <v>3108</v>
      </c>
      <c r="D958" s="258">
        <f>VLOOKUP(A958,[1]Sheet2!$D$4:$F$304,3,FALSE)</f>
        <v>3139</v>
      </c>
      <c r="E958" s="259">
        <f>D958/C958</f>
        <v>1.00997425997426</v>
      </c>
      <c r="F958" s="260"/>
    </row>
    <row r="959" customHeight="1" spans="1:6">
      <c r="A959" s="251">
        <v>21307</v>
      </c>
      <c r="B959" s="252" t="s">
        <v>790</v>
      </c>
      <c r="C959" s="253">
        <f>SUM(C960:C964)</f>
        <v>2488</v>
      </c>
      <c r="D959" s="253">
        <f>SUM(D960:D964)</f>
        <v>2551</v>
      </c>
      <c r="E959" s="254">
        <f>D959/C959</f>
        <v>1.02532154340836</v>
      </c>
      <c r="F959" s="255"/>
    </row>
    <row r="960" customHeight="1" spans="1:6">
      <c r="A960" s="256">
        <v>2130701</v>
      </c>
      <c r="B960" s="257" t="s">
        <v>791</v>
      </c>
      <c r="C960" s="258">
        <v>200</v>
      </c>
      <c r="D960" s="258">
        <f>VLOOKUP(A960,[1]Sheet2!$D$4:$F$304,3,FALSE)</f>
        <v>180</v>
      </c>
      <c r="E960" s="259">
        <f>D960/C960</f>
        <v>0.9</v>
      </c>
      <c r="F960" s="260"/>
    </row>
    <row r="961" customHeight="1" spans="1:6">
      <c r="A961" s="256">
        <v>2130705</v>
      </c>
      <c r="B961" s="257" t="s">
        <v>792</v>
      </c>
      <c r="C961" s="258">
        <v>2288</v>
      </c>
      <c r="D961" s="258">
        <f>VLOOKUP(A961,[1]Sheet2!$D$4:$F$304,3,FALSE)</f>
        <v>2371</v>
      </c>
      <c r="E961" s="259">
        <f>D961/C961</f>
        <v>1.03627622377622</v>
      </c>
      <c r="F961" s="260"/>
    </row>
    <row r="962" customHeight="1" spans="1:6">
      <c r="A962" s="256">
        <v>2130706</v>
      </c>
      <c r="B962" s="257" t="s">
        <v>793</v>
      </c>
      <c r="C962" s="258"/>
      <c r="D962" s="258"/>
      <c r="E962" s="259"/>
      <c r="F962" s="260"/>
    </row>
    <row r="963" customHeight="1" spans="1:6">
      <c r="A963" s="256">
        <v>2130707</v>
      </c>
      <c r="B963" s="257" t="s">
        <v>794</v>
      </c>
      <c r="C963" s="258"/>
      <c r="D963" s="258"/>
      <c r="E963" s="259"/>
      <c r="F963" s="260"/>
    </row>
    <row r="964" customHeight="1" spans="1:6">
      <c r="A964" s="256">
        <v>2130799</v>
      </c>
      <c r="B964" s="257" t="s">
        <v>795</v>
      </c>
      <c r="C964" s="258"/>
      <c r="D964" s="258"/>
      <c r="E964" s="259"/>
      <c r="F964" s="260"/>
    </row>
    <row r="965" customHeight="1" spans="1:6">
      <c r="A965" s="251">
        <v>21308</v>
      </c>
      <c r="B965" s="252" t="s">
        <v>796</v>
      </c>
      <c r="C965" s="253">
        <f>SUM(C966:C970)</f>
        <v>81</v>
      </c>
      <c r="D965" s="253">
        <f>SUM(D966:D970)</f>
        <v>196</v>
      </c>
      <c r="E965" s="254">
        <f>D965/C965</f>
        <v>2.41975308641975</v>
      </c>
      <c r="F965" s="255"/>
    </row>
    <row r="966" customHeight="1" spans="1:6">
      <c r="A966" s="256">
        <v>2130801</v>
      </c>
      <c r="B966" s="257" t="s">
        <v>797</v>
      </c>
      <c r="C966" s="258"/>
      <c r="D966" s="258"/>
      <c r="E966" s="259"/>
      <c r="F966" s="260"/>
    </row>
    <row r="967" customHeight="1" spans="1:6">
      <c r="A967" s="256">
        <v>2130803</v>
      </c>
      <c r="B967" s="257" t="s">
        <v>798</v>
      </c>
      <c r="C967" s="258">
        <v>46</v>
      </c>
      <c r="D967" s="258">
        <f>VLOOKUP(A967,[1]Sheet2!$D$4:$F$304,3,FALSE)</f>
        <v>116</v>
      </c>
      <c r="E967" s="259">
        <f>D967/C967</f>
        <v>2.52173913043478</v>
      </c>
      <c r="F967" s="260"/>
    </row>
    <row r="968" customHeight="1" spans="1:6">
      <c r="A968" s="256">
        <v>2130804</v>
      </c>
      <c r="B968" s="257" t="s">
        <v>799</v>
      </c>
      <c r="C968" s="258">
        <v>35</v>
      </c>
      <c r="D968" s="258">
        <f>VLOOKUP(A968,[1]Sheet2!$D$4:$F$304,3,FALSE)</f>
        <v>80</v>
      </c>
      <c r="E968" s="259">
        <f>D968/C968</f>
        <v>2.28571428571429</v>
      </c>
      <c r="F968" s="260"/>
    </row>
    <row r="969" customHeight="1" spans="1:6">
      <c r="A969" s="256">
        <v>2130805</v>
      </c>
      <c r="B969" s="257" t="s">
        <v>800</v>
      </c>
      <c r="C969" s="258"/>
      <c r="D969" s="258"/>
      <c r="E969" s="259"/>
      <c r="F969" s="260"/>
    </row>
    <row r="970" customHeight="1" spans="1:6">
      <c r="A970" s="256">
        <v>2130899</v>
      </c>
      <c r="B970" s="257" t="s">
        <v>801</v>
      </c>
      <c r="C970" s="258"/>
      <c r="D970" s="258"/>
      <c r="E970" s="259"/>
      <c r="F970" s="260"/>
    </row>
    <row r="971" customHeight="1" spans="1:6">
      <c r="A971" s="251">
        <v>21309</v>
      </c>
      <c r="B971" s="252" t="s">
        <v>802</v>
      </c>
      <c r="C971" s="253">
        <f>SUM(C972:C973)</f>
        <v>0</v>
      </c>
      <c r="D971" s="253">
        <f>SUM(D972:D973)</f>
        <v>0</v>
      </c>
      <c r="E971" s="254"/>
      <c r="F971" s="255"/>
    </row>
    <row r="972" customHeight="1" spans="1:6">
      <c r="A972" s="256">
        <v>2130901</v>
      </c>
      <c r="B972" s="257" t="s">
        <v>803</v>
      </c>
      <c r="C972" s="258"/>
      <c r="D972" s="258"/>
      <c r="E972" s="259"/>
      <c r="F972" s="260"/>
    </row>
    <row r="973" customHeight="1" spans="1:6">
      <c r="A973" s="256">
        <v>2130999</v>
      </c>
      <c r="B973" s="257" t="s">
        <v>804</v>
      </c>
      <c r="C973" s="258"/>
      <c r="D973" s="258"/>
      <c r="E973" s="259"/>
      <c r="F973" s="260"/>
    </row>
    <row r="974" customHeight="1" spans="1:6">
      <c r="A974" s="251">
        <v>21399</v>
      </c>
      <c r="B974" s="252" t="s">
        <v>805</v>
      </c>
      <c r="C974" s="253">
        <f>SUM(C975:C976)</f>
        <v>0</v>
      </c>
      <c r="D974" s="253">
        <f>SUM(D975:D976)</f>
        <v>0</v>
      </c>
      <c r="E974" s="254"/>
      <c r="F974" s="255"/>
    </row>
    <row r="975" customHeight="1" spans="1:6">
      <c r="A975" s="256">
        <v>2139901</v>
      </c>
      <c r="B975" s="257" t="s">
        <v>806</v>
      </c>
      <c r="C975" s="258"/>
      <c r="D975" s="258"/>
      <c r="E975" s="259"/>
      <c r="F975" s="260"/>
    </row>
    <row r="976" customHeight="1" spans="1:6">
      <c r="A976" s="256">
        <v>2139999</v>
      </c>
      <c r="B976" s="257" t="s">
        <v>807</v>
      </c>
      <c r="C976" s="258"/>
      <c r="D976" s="258"/>
      <c r="E976" s="259"/>
      <c r="F976" s="260"/>
    </row>
    <row r="977" customHeight="1" spans="1:6">
      <c r="A977" s="246">
        <v>214</v>
      </c>
      <c r="B977" s="247" t="s">
        <v>808</v>
      </c>
      <c r="C977" s="248">
        <f>SUM(C978,C999,C1009,C1019,C1026)</f>
        <v>23305</v>
      </c>
      <c r="D977" s="248">
        <f>SUM(D978,D999,D1009,D1019,D1026)</f>
        <v>20186</v>
      </c>
      <c r="E977" s="249">
        <f>D977/C977</f>
        <v>0.866166058785668</v>
      </c>
      <c r="F977" s="250"/>
    </row>
    <row r="978" customHeight="1" spans="1:6">
      <c r="A978" s="251">
        <v>21401</v>
      </c>
      <c r="B978" s="252" t="s">
        <v>809</v>
      </c>
      <c r="C978" s="253">
        <f>SUM(C979:C998)</f>
        <v>10623</v>
      </c>
      <c r="D978" s="253">
        <f>SUM(D979:D998)</f>
        <v>9635</v>
      </c>
      <c r="E978" s="254">
        <f>D978/C978</f>
        <v>0.906994257742634</v>
      </c>
      <c r="F978" s="255"/>
    </row>
    <row r="979" customHeight="1" spans="1:6">
      <c r="A979" s="256">
        <v>2140101</v>
      </c>
      <c r="B979" s="257" t="s">
        <v>83</v>
      </c>
      <c r="C979" s="258">
        <v>496</v>
      </c>
      <c r="D979" s="258">
        <f>VLOOKUP(A979,[1]Sheet2!$D$4:$F$304,3,FALSE)</f>
        <v>424</v>
      </c>
      <c r="E979" s="259">
        <f>D979/C979</f>
        <v>0.854838709677419</v>
      </c>
      <c r="F979" s="260"/>
    </row>
    <row r="980" customHeight="1" spans="1:6">
      <c r="A980" s="256">
        <v>2140102</v>
      </c>
      <c r="B980" s="257" t="s">
        <v>84</v>
      </c>
      <c r="C980" s="258"/>
      <c r="D980" s="258"/>
      <c r="E980" s="259"/>
      <c r="F980" s="260"/>
    </row>
    <row r="981" customHeight="1" spans="1:6">
      <c r="A981" s="256">
        <v>2140103</v>
      </c>
      <c r="B981" s="257" t="s">
        <v>85</v>
      </c>
      <c r="C981" s="258"/>
      <c r="D981" s="258"/>
      <c r="E981" s="259"/>
      <c r="F981" s="260"/>
    </row>
    <row r="982" customHeight="1" spans="1:6">
      <c r="A982" s="256">
        <v>2140104</v>
      </c>
      <c r="B982" s="257" t="s">
        <v>810</v>
      </c>
      <c r="C982" s="258">
        <v>6561</v>
      </c>
      <c r="D982" s="258">
        <f>VLOOKUP(A982,[1]Sheet2!$D$4:$F$304,3,FALSE)</f>
        <v>2411</v>
      </c>
      <c r="E982" s="259">
        <f>D982/C982</f>
        <v>0.367474470355129</v>
      </c>
      <c r="F982" s="260"/>
    </row>
    <row r="983" customHeight="1" spans="1:6">
      <c r="A983" s="256">
        <v>2140106</v>
      </c>
      <c r="B983" s="257" t="s">
        <v>811</v>
      </c>
      <c r="C983" s="258">
        <v>2161</v>
      </c>
      <c r="D983" s="258">
        <f>VLOOKUP(A983,[1]Sheet2!$D$4:$F$304,3,FALSE)</f>
        <v>5547</v>
      </c>
      <c r="E983" s="259">
        <f>D983/C983</f>
        <v>2.56686719111522</v>
      </c>
      <c r="F983" s="260"/>
    </row>
    <row r="984" customHeight="1" spans="1:6">
      <c r="A984" s="256">
        <v>2140109</v>
      </c>
      <c r="B984" s="257" t="s">
        <v>812</v>
      </c>
      <c r="C984" s="258"/>
      <c r="D984" s="258"/>
      <c r="E984" s="259"/>
      <c r="F984" s="260"/>
    </row>
    <row r="985" customHeight="1" spans="1:6">
      <c r="A985" s="256">
        <v>2140110</v>
      </c>
      <c r="B985" s="257" t="s">
        <v>813</v>
      </c>
      <c r="C985" s="258"/>
      <c r="D985" s="258"/>
      <c r="E985" s="259"/>
      <c r="F985" s="260"/>
    </row>
    <row r="986" customHeight="1" spans="1:6">
      <c r="A986" s="256">
        <v>2140112</v>
      </c>
      <c r="B986" s="257" t="s">
        <v>814</v>
      </c>
      <c r="C986" s="258">
        <v>175</v>
      </c>
      <c r="D986" s="258">
        <f>VLOOKUP(A986,[1]Sheet2!$D$4:$F$304,3,FALSE)</f>
        <v>217</v>
      </c>
      <c r="E986" s="259">
        <f>D986/C986</f>
        <v>1.24</v>
      </c>
      <c r="F986" s="260"/>
    </row>
    <row r="987" customHeight="1" spans="1:6">
      <c r="A987" s="256">
        <v>2140114</v>
      </c>
      <c r="B987" s="257" t="s">
        <v>815</v>
      </c>
      <c r="C987" s="258"/>
      <c r="D987" s="258"/>
      <c r="E987" s="259"/>
      <c r="F987" s="260"/>
    </row>
    <row r="988" customHeight="1" spans="1:6">
      <c r="A988" s="256">
        <v>2140122</v>
      </c>
      <c r="B988" s="257" t="s">
        <v>816</v>
      </c>
      <c r="C988" s="258"/>
      <c r="D988" s="258"/>
      <c r="E988" s="259"/>
      <c r="F988" s="260"/>
    </row>
    <row r="989" customHeight="1" spans="1:6">
      <c r="A989" s="256">
        <v>2140123</v>
      </c>
      <c r="B989" s="257" t="s">
        <v>817</v>
      </c>
      <c r="C989" s="258"/>
      <c r="D989" s="258"/>
      <c r="E989" s="259"/>
      <c r="F989" s="260"/>
    </row>
    <row r="990" customHeight="1" spans="1:6">
      <c r="A990" s="256">
        <v>2140127</v>
      </c>
      <c r="B990" s="257" t="s">
        <v>818</v>
      </c>
      <c r="C990" s="258"/>
      <c r="D990" s="258"/>
      <c r="E990" s="259"/>
      <c r="F990" s="260"/>
    </row>
    <row r="991" customHeight="1" spans="1:6">
      <c r="A991" s="256">
        <v>2140128</v>
      </c>
      <c r="B991" s="257" t="s">
        <v>819</v>
      </c>
      <c r="C991" s="258"/>
      <c r="D991" s="258"/>
      <c r="E991" s="259"/>
      <c r="F991" s="260"/>
    </row>
    <row r="992" customHeight="1" spans="1:6">
      <c r="A992" s="256">
        <v>2140129</v>
      </c>
      <c r="B992" s="257" t="s">
        <v>820</v>
      </c>
      <c r="C992" s="258"/>
      <c r="D992" s="258"/>
      <c r="E992" s="259"/>
      <c r="F992" s="260"/>
    </row>
    <row r="993" customHeight="1" spans="1:6">
      <c r="A993" s="256">
        <v>2140130</v>
      </c>
      <c r="B993" s="257" t="s">
        <v>821</v>
      </c>
      <c r="C993" s="258"/>
      <c r="D993" s="258"/>
      <c r="E993" s="259"/>
      <c r="F993" s="260"/>
    </row>
    <row r="994" customHeight="1" spans="1:6">
      <c r="A994" s="256">
        <v>2140131</v>
      </c>
      <c r="B994" s="257" t="s">
        <v>822</v>
      </c>
      <c r="C994" s="258"/>
      <c r="D994" s="258"/>
      <c r="E994" s="259"/>
      <c r="F994" s="260"/>
    </row>
    <row r="995" customHeight="1" spans="1:6">
      <c r="A995" s="256">
        <v>2140133</v>
      </c>
      <c r="B995" s="257" t="s">
        <v>823</v>
      </c>
      <c r="C995" s="258"/>
      <c r="D995" s="258"/>
      <c r="E995" s="259"/>
      <c r="F995" s="260"/>
    </row>
    <row r="996" customHeight="1" spans="1:6">
      <c r="A996" s="256">
        <v>2140136</v>
      </c>
      <c r="B996" s="257" t="s">
        <v>824</v>
      </c>
      <c r="C996" s="258"/>
      <c r="D996" s="258"/>
      <c r="E996" s="259"/>
      <c r="F996" s="260"/>
    </row>
    <row r="997" customHeight="1" spans="1:6">
      <c r="A997" s="256">
        <v>2140138</v>
      </c>
      <c r="B997" s="257" t="s">
        <v>825</v>
      </c>
      <c r="C997" s="258"/>
      <c r="D997" s="258"/>
      <c r="E997" s="259"/>
      <c r="F997" s="260"/>
    </row>
    <row r="998" customHeight="1" spans="1:6">
      <c r="A998" s="256">
        <v>2140199</v>
      </c>
      <c r="B998" s="257" t="s">
        <v>826</v>
      </c>
      <c r="C998" s="258">
        <v>1230</v>
      </c>
      <c r="D998" s="258">
        <f>VLOOKUP(A998,[1]Sheet2!$D$4:$F$304,3,FALSE)</f>
        <v>1036</v>
      </c>
      <c r="E998" s="259">
        <f>D998/C998</f>
        <v>0.842276422764228</v>
      </c>
      <c r="F998" s="260"/>
    </row>
    <row r="999" customHeight="1" spans="1:6">
      <c r="A999" s="251">
        <v>21402</v>
      </c>
      <c r="B999" s="252" t="s">
        <v>827</v>
      </c>
      <c r="C999" s="253">
        <f>SUM(C1000:C1008)</f>
        <v>0</v>
      </c>
      <c r="D999" s="253">
        <f>SUM(D1000:D1008)</f>
        <v>0</v>
      </c>
      <c r="E999" s="254"/>
      <c r="F999" s="255"/>
    </row>
    <row r="1000" customHeight="1" spans="1:6">
      <c r="A1000" s="256">
        <v>2140201</v>
      </c>
      <c r="B1000" s="257" t="s">
        <v>83</v>
      </c>
      <c r="C1000" s="258"/>
      <c r="D1000" s="258"/>
      <c r="E1000" s="259"/>
      <c r="F1000" s="260"/>
    </row>
    <row r="1001" customHeight="1" spans="1:6">
      <c r="A1001" s="256">
        <v>2140202</v>
      </c>
      <c r="B1001" s="257" t="s">
        <v>84</v>
      </c>
      <c r="C1001" s="258"/>
      <c r="D1001" s="258"/>
      <c r="E1001" s="259"/>
      <c r="F1001" s="260"/>
    </row>
    <row r="1002" customHeight="1" spans="1:6">
      <c r="A1002" s="256">
        <v>2140203</v>
      </c>
      <c r="B1002" s="257" t="s">
        <v>85</v>
      </c>
      <c r="C1002" s="258"/>
      <c r="D1002" s="258"/>
      <c r="E1002" s="259"/>
      <c r="F1002" s="260"/>
    </row>
    <row r="1003" customHeight="1" spans="1:6">
      <c r="A1003" s="256">
        <v>2140204</v>
      </c>
      <c r="B1003" s="257" t="s">
        <v>828</v>
      </c>
      <c r="C1003" s="258"/>
      <c r="D1003" s="258"/>
      <c r="E1003" s="259"/>
      <c r="F1003" s="260"/>
    </row>
    <row r="1004" customHeight="1" spans="1:6">
      <c r="A1004" s="256">
        <v>2140205</v>
      </c>
      <c r="B1004" s="257" t="s">
        <v>829</v>
      </c>
      <c r="C1004" s="258"/>
      <c r="D1004" s="258"/>
      <c r="E1004" s="259"/>
      <c r="F1004" s="260"/>
    </row>
    <row r="1005" customHeight="1" spans="1:6">
      <c r="A1005" s="256">
        <v>2140206</v>
      </c>
      <c r="B1005" s="257" t="s">
        <v>830</v>
      </c>
      <c r="C1005" s="258"/>
      <c r="D1005" s="258"/>
      <c r="E1005" s="259"/>
      <c r="F1005" s="260"/>
    </row>
    <row r="1006" customHeight="1" spans="1:6">
      <c r="A1006" s="256">
        <v>2140207</v>
      </c>
      <c r="B1006" s="257" t="s">
        <v>831</v>
      </c>
      <c r="C1006" s="258"/>
      <c r="D1006" s="258"/>
      <c r="E1006" s="259"/>
      <c r="F1006" s="260"/>
    </row>
    <row r="1007" customHeight="1" spans="1:6">
      <c r="A1007" s="256">
        <v>2140208</v>
      </c>
      <c r="B1007" s="257" t="s">
        <v>832</v>
      </c>
      <c r="C1007" s="258"/>
      <c r="D1007" s="258"/>
      <c r="E1007" s="259"/>
      <c r="F1007" s="260"/>
    </row>
    <row r="1008" customHeight="1" spans="1:6">
      <c r="A1008" s="256">
        <v>2140299</v>
      </c>
      <c r="B1008" s="257" t="s">
        <v>833</v>
      </c>
      <c r="C1008" s="258"/>
      <c r="D1008" s="258"/>
      <c r="E1008" s="259"/>
      <c r="F1008" s="260"/>
    </row>
    <row r="1009" customHeight="1" spans="1:6">
      <c r="A1009" s="251">
        <v>21403</v>
      </c>
      <c r="B1009" s="252" t="s">
        <v>834</v>
      </c>
      <c r="C1009" s="253">
        <f>SUM(C1010:C1018)</f>
        <v>0</v>
      </c>
      <c r="D1009" s="253">
        <f>SUM(D1010:D1018)</f>
        <v>0</v>
      </c>
      <c r="E1009" s="254"/>
      <c r="F1009" s="255"/>
    </row>
    <row r="1010" customHeight="1" spans="1:6">
      <c r="A1010" s="256">
        <v>2140301</v>
      </c>
      <c r="B1010" s="257" t="s">
        <v>83</v>
      </c>
      <c r="C1010" s="258"/>
      <c r="D1010" s="258"/>
      <c r="E1010" s="259"/>
      <c r="F1010" s="260"/>
    </row>
    <row r="1011" customHeight="1" spans="1:6">
      <c r="A1011" s="256">
        <v>2140302</v>
      </c>
      <c r="B1011" s="257" t="s">
        <v>84</v>
      </c>
      <c r="C1011" s="258"/>
      <c r="D1011" s="258"/>
      <c r="E1011" s="259"/>
      <c r="F1011" s="260"/>
    </row>
    <row r="1012" customHeight="1" spans="1:6">
      <c r="A1012" s="256">
        <v>2140303</v>
      </c>
      <c r="B1012" s="257" t="s">
        <v>85</v>
      </c>
      <c r="C1012" s="258"/>
      <c r="D1012" s="258"/>
      <c r="E1012" s="259"/>
      <c r="F1012" s="260"/>
    </row>
    <row r="1013" customHeight="1" spans="1:6">
      <c r="A1013" s="256">
        <v>2140304</v>
      </c>
      <c r="B1013" s="257" t="s">
        <v>835</v>
      </c>
      <c r="C1013" s="258"/>
      <c r="D1013" s="258"/>
      <c r="E1013" s="259"/>
      <c r="F1013" s="260"/>
    </row>
    <row r="1014" customHeight="1" spans="1:6">
      <c r="A1014" s="256">
        <v>2140305</v>
      </c>
      <c r="B1014" s="257" t="s">
        <v>836</v>
      </c>
      <c r="C1014" s="258"/>
      <c r="D1014" s="258"/>
      <c r="E1014" s="259"/>
      <c r="F1014" s="260"/>
    </row>
    <row r="1015" customHeight="1" spans="1:6">
      <c r="A1015" s="256">
        <v>2140306</v>
      </c>
      <c r="B1015" s="257" t="s">
        <v>837</v>
      </c>
      <c r="C1015" s="258"/>
      <c r="D1015" s="258"/>
      <c r="E1015" s="259"/>
      <c r="F1015" s="260"/>
    </row>
    <row r="1016" customHeight="1" spans="1:6">
      <c r="A1016" s="256">
        <v>2140307</v>
      </c>
      <c r="B1016" s="257" t="s">
        <v>838</v>
      </c>
      <c r="C1016" s="258"/>
      <c r="D1016" s="258"/>
      <c r="E1016" s="259"/>
      <c r="F1016" s="260"/>
    </row>
    <row r="1017" customHeight="1" spans="1:6">
      <c r="A1017" s="256">
        <v>2140308</v>
      </c>
      <c r="B1017" s="257" t="s">
        <v>839</v>
      </c>
      <c r="C1017" s="258"/>
      <c r="D1017" s="258"/>
      <c r="E1017" s="259"/>
      <c r="F1017" s="260"/>
    </row>
    <row r="1018" customHeight="1" spans="1:6">
      <c r="A1018" s="256">
        <v>2140399</v>
      </c>
      <c r="B1018" s="257" t="s">
        <v>840</v>
      </c>
      <c r="C1018" s="258"/>
      <c r="D1018" s="258"/>
      <c r="E1018" s="259"/>
      <c r="F1018" s="260"/>
    </row>
    <row r="1019" customHeight="1" spans="1:6">
      <c r="A1019" s="251">
        <v>21405</v>
      </c>
      <c r="B1019" s="252" t="s">
        <v>841</v>
      </c>
      <c r="C1019" s="253">
        <f>SUM(C1020:C1025)</f>
        <v>0</v>
      </c>
      <c r="D1019" s="253">
        <f>SUM(D1020:D1025)</f>
        <v>0</v>
      </c>
      <c r="E1019" s="254"/>
      <c r="F1019" s="255"/>
    </row>
    <row r="1020" customHeight="1" spans="1:6">
      <c r="A1020" s="256">
        <v>2140501</v>
      </c>
      <c r="B1020" s="257" t="s">
        <v>83</v>
      </c>
      <c r="C1020" s="258"/>
      <c r="D1020" s="258"/>
      <c r="E1020" s="259"/>
      <c r="F1020" s="260"/>
    </row>
    <row r="1021" customHeight="1" spans="1:6">
      <c r="A1021" s="256">
        <v>2140502</v>
      </c>
      <c r="B1021" s="257" t="s">
        <v>84</v>
      </c>
      <c r="C1021" s="258"/>
      <c r="D1021" s="258"/>
      <c r="E1021" s="259"/>
      <c r="F1021" s="260"/>
    </row>
    <row r="1022" customHeight="1" spans="1:6">
      <c r="A1022" s="256">
        <v>2140503</v>
      </c>
      <c r="B1022" s="257" t="s">
        <v>85</v>
      </c>
      <c r="C1022" s="258"/>
      <c r="D1022" s="258"/>
      <c r="E1022" s="259"/>
      <c r="F1022" s="260"/>
    </row>
    <row r="1023" customHeight="1" spans="1:6">
      <c r="A1023" s="256">
        <v>2140504</v>
      </c>
      <c r="B1023" s="257" t="s">
        <v>832</v>
      </c>
      <c r="C1023" s="258"/>
      <c r="D1023" s="258"/>
      <c r="E1023" s="259"/>
      <c r="F1023" s="260"/>
    </row>
    <row r="1024" customHeight="1" spans="1:6">
      <c r="A1024" s="256">
        <v>2140505</v>
      </c>
      <c r="B1024" s="257" t="s">
        <v>842</v>
      </c>
      <c r="C1024" s="258"/>
      <c r="D1024" s="258"/>
      <c r="E1024" s="259"/>
      <c r="F1024" s="260"/>
    </row>
    <row r="1025" customHeight="1" spans="1:6">
      <c r="A1025" s="256">
        <v>2140599</v>
      </c>
      <c r="B1025" s="257" t="s">
        <v>843</v>
      </c>
      <c r="C1025" s="258"/>
      <c r="D1025" s="258"/>
      <c r="E1025" s="259"/>
      <c r="F1025" s="260"/>
    </row>
    <row r="1026" customHeight="1" spans="1:6">
      <c r="A1026" s="251">
        <v>21499</v>
      </c>
      <c r="B1026" s="252" t="s">
        <v>844</v>
      </c>
      <c r="C1026" s="253">
        <f>SUM(C1027:C1028)</f>
        <v>12682</v>
      </c>
      <c r="D1026" s="253">
        <f>SUM(D1027:D1028)</f>
        <v>10551</v>
      </c>
      <c r="E1026" s="254">
        <f>D1026/C1026</f>
        <v>0.831966566787573</v>
      </c>
      <c r="F1026" s="255"/>
    </row>
    <row r="1027" customHeight="1" spans="1:6">
      <c r="A1027" s="256">
        <v>2149901</v>
      </c>
      <c r="B1027" s="257" t="s">
        <v>845</v>
      </c>
      <c r="C1027" s="258">
        <v>12682</v>
      </c>
      <c r="D1027" s="258">
        <f>VLOOKUP(A1027,[1]Sheet2!$D$4:$F$304,3,FALSE)</f>
        <v>10551</v>
      </c>
      <c r="E1027" s="259">
        <f>D1027/C1027</f>
        <v>0.831966566787573</v>
      </c>
      <c r="F1027" s="260"/>
    </row>
    <row r="1028" customHeight="1" spans="1:6">
      <c r="A1028" s="256">
        <v>2149999</v>
      </c>
      <c r="B1028" s="257" t="s">
        <v>846</v>
      </c>
      <c r="C1028" s="258"/>
      <c r="D1028" s="258"/>
      <c r="E1028" s="259"/>
      <c r="F1028" s="260"/>
    </row>
    <row r="1029" customHeight="1" spans="1:6">
      <c r="A1029" s="246">
        <v>215</v>
      </c>
      <c r="B1029" s="247" t="s">
        <v>847</v>
      </c>
      <c r="C1029" s="248">
        <f>SUM(C1030,C1040,C1056,C1061,C1072,C1079,C1087)</f>
        <v>56070</v>
      </c>
      <c r="D1029" s="248">
        <f>SUM(D1030,D1040,D1056,D1061,D1072,D1079,D1087)</f>
        <v>4635</v>
      </c>
      <c r="E1029" s="249">
        <f>D1029/C1029</f>
        <v>0.0826645264847512</v>
      </c>
      <c r="F1029" s="250"/>
    </row>
    <row r="1030" customHeight="1" spans="1:6">
      <c r="A1030" s="251">
        <v>21501</v>
      </c>
      <c r="B1030" s="252" t="s">
        <v>848</v>
      </c>
      <c r="C1030" s="253">
        <f>SUM(C1031:C1039)</f>
        <v>0</v>
      </c>
      <c r="D1030" s="253">
        <f>SUM(D1031:D1039)</f>
        <v>0</v>
      </c>
      <c r="E1030" s="254"/>
      <c r="F1030" s="255"/>
    </row>
    <row r="1031" customHeight="1" spans="1:6">
      <c r="A1031" s="256">
        <v>2150101</v>
      </c>
      <c r="B1031" s="257" t="s">
        <v>83</v>
      </c>
      <c r="C1031" s="258"/>
      <c r="D1031" s="258"/>
      <c r="E1031" s="259"/>
      <c r="F1031" s="260"/>
    </row>
    <row r="1032" customHeight="1" spans="1:6">
      <c r="A1032" s="256">
        <v>2150102</v>
      </c>
      <c r="B1032" s="257" t="s">
        <v>84</v>
      </c>
      <c r="C1032" s="258"/>
      <c r="D1032" s="258"/>
      <c r="E1032" s="259"/>
      <c r="F1032" s="260"/>
    </row>
    <row r="1033" customHeight="1" spans="1:6">
      <c r="A1033" s="256">
        <v>2150103</v>
      </c>
      <c r="B1033" s="257" t="s">
        <v>85</v>
      </c>
      <c r="C1033" s="258"/>
      <c r="D1033" s="258"/>
      <c r="E1033" s="259"/>
      <c r="F1033" s="260"/>
    </row>
    <row r="1034" customHeight="1" spans="1:6">
      <c r="A1034" s="256">
        <v>2150104</v>
      </c>
      <c r="B1034" s="257" t="s">
        <v>849</v>
      </c>
      <c r="C1034" s="258"/>
      <c r="D1034" s="258"/>
      <c r="E1034" s="259"/>
      <c r="F1034" s="260"/>
    </row>
    <row r="1035" customHeight="1" spans="1:6">
      <c r="A1035" s="256">
        <v>2150105</v>
      </c>
      <c r="B1035" s="257" t="s">
        <v>850</v>
      </c>
      <c r="C1035" s="258"/>
      <c r="D1035" s="258"/>
      <c r="E1035" s="259"/>
      <c r="F1035" s="260"/>
    </row>
    <row r="1036" customHeight="1" spans="1:6">
      <c r="A1036" s="256">
        <v>2150106</v>
      </c>
      <c r="B1036" s="257" t="s">
        <v>851</v>
      </c>
      <c r="C1036" s="258"/>
      <c r="D1036" s="258"/>
      <c r="E1036" s="259"/>
      <c r="F1036" s="260"/>
    </row>
    <row r="1037" customHeight="1" spans="1:6">
      <c r="A1037" s="256">
        <v>2150107</v>
      </c>
      <c r="B1037" s="257" t="s">
        <v>852</v>
      </c>
      <c r="C1037" s="258"/>
      <c r="D1037" s="258"/>
      <c r="E1037" s="259"/>
      <c r="F1037" s="260"/>
    </row>
    <row r="1038" customHeight="1" spans="1:6">
      <c r="A1038" s="256">
        <v>2150108</v>
      </c>
      <c r="B1038" s="257" t="s">
        <v>853</v>
      </c>
      <c r="C1038" s="258"/>
      <c r="D1038" s="258"/>
      <c r="E1038" s="259"/>
      <c r="F1038" s="260"/>
    </row>
    <row r="1039" customHeight="1" spans="1:6">
      <c r="A1039" s="256">
        <v>2150199</v>
      </c>
      <c r="B1039" s="257" t="s">
        <v>854</v>
      </c>
      <c r="C1039" s="258"/>
      <c r="D1039" s="258"/>
      <c r="E1039" s="259"/>
      <c r="F1039" s="260"/>
    </row>
    <row r="1040" customHeight="1" spans="1:6">
      <c r="A1040" s="251">
        <v>21502</v>
      </c>
      <c r="B1040" s="252" t="s">
        <v>855</v>
      </c>
      <c r="C1040" s="253">
        <f>SUM(C1041:C1055)</f>
        <v>230</v>
      </c>
      <c r="D1040" s="253">
        <f>SUM(D1041:D1055)</f>
        <v>2658</v>
      </c>
      <c r="E1040" s="254">
        <f>D1040/C1040</f>
        <v>11.5565217391304</v>
      </c>
      <c r="F1040" s="255"/>
    </row>
    <row r="1041" customHeight="1" spans="1:6">
      <c r="A1041" s="256">
        <v>2150201</v>
      </c>
      <c r="B1041" s="257" t="s">
        <v>83</v>
      </c>
      <c r="C1041" s="258"/>
      <c r="D1041" s="258"/>
      <c r="E1041" s="259"/>
      <c r="F1041" s="260"/>
    </row>
    <row r="1042" customHeight="1" spans="1:6">
      <c r="A1042" s="256">
        <v>2150202</v>
      </c>
      <c r="B1042" s="257" t="s">
        <v>84</v>
      </c>
      <c r="C1042" s="258"/>
      <c r="D1042" s="258"/>
      <c r="E1042" s="259"/>
      <c r="F1042" s="260"/>
    </row>
    <row r="1043" customHeight="1" spans="1:6">
      <c r="A1043" s="256">
        <v>2150203</v>
      </c>
      <c r="B1043" s="257" t="s">
        <v>85</v>
      </c>
      <c r="C1043" s="258"/>
      <c r="D1043" s="258"/>
      <c r="E1043" s="259"/>
      <c r="F1043" s="260"/>
    </row>
    <row r="1044" customHeight="1" spans="1:6">
      <c r="A1044" s="256">
        <v>2150204</v>
      </c>
      <c r="B1044" s="257" t="s">
        <v>856</v>
      </c>
      <c r="C1044" s="258"/>
      <c r="D1044" s="258"/>
      <c r="E1044" s="259"/>
      <c r="F1044" s="260"/>
    </row>
    <row r="1045" customHeight="1" spans="1:6">
      <c r="A1045" s="256">
        <v>2150205</v>
      </c>
      <c r="B1045" s="257" t="s">
        <v>857</v>
      </c>
      <c r="C1045" s="258"/>
      <c r="D1045" s="258"/>
      <c r="E1045" s="259"/>
      <c r="F1045" s="260"/>
    </row>
    <row r="1046" customHeight="1" spans="1:6">
      <c r="A1046" s="256">
        <v>2150206</v>
      </c>
      <c r="B1046" s="257" t="s">
        <v>858</v>
      </c>
      <c r="C1046" s="258"/>
      <c r="D1046" s="258"/>
      <c r="E1046" s="259"/>
      <c r="F1046" s="260"/>
    </row>
    <row r="1047" customHeight="1" spans="1:6">
      <c r="A1047" s="256">
        <v>2150207</v>
      </c>
      <c r="B1047" s="257" t="s">
        <v>859</v>
      </c>
      <c r="C1047" s="258"/>
      <c r="D1047" s="258"/>
      <c r="E1047" s="259"/>
      <c r="F1047" s="260"/>
    </row>
    <row r="1048" customHeight="1" spans="1:6">
      <c r="A1048" s="256">
        <v>2150208</v>
      </c>
      <c r="B1048" s="257" t="s">
        <v>860</v>
      </c>
      <c r="C1048" s="258"/>
      <c r="D1048" s="258"/>
      <c r="E1048" s="259"/>
      <c r="F1048" s="260"/>
    </row>
    <row r="1049" customHeight="1" spans="1:6">
      <c r="A1049" s="256">
        <v>2150209</v>
      </c>
      <c r="B1049" s="257" t="s">
        <v>861</v>
      </c>
      <c r="C1049" s="258"/>
      <c r="D1049" s="258"/>
      <c r="E1049" s="259"/>
      <c r="F1049" s="260"/>
    </row>
    <row r="1050" customHeight="1" spans="1:6">
      <c r="A1050" s="256">
        <v>2150210</v>
      </c>
      <c r="B1050" s="257" t="s">
        <v>862</v>
      </c>
      <c r="C1050" s="258"/>
      <c r="D1050" s="258"/>
      <c r="E1050" s="259"/>
      <c r="F1050" s="260"/>
    </row>
    <row r="1051" customHeight="1" spans="1:6">
      <c r="A1051" s="256">
        <v>2150212</v>
      </c>
      <c r="B1051" s="257" t="s">
        <v>863</v>
      </c>
      <c r="C1051" s="258"/>
      <c r="D1051" s="258"/>
      <c r="E1051" s="259"/>
      <c r="F1051" s="260"/>
    </row>
    <row r="1052" customHeight="1" spans="1:6">
      <c r="A1052" s="256">
        <v>2150213</v>
      </c>
      <c r="B1052" s="257" t="s">
        <v>864</v>
      </c>
      <c r="C1052" s="258"/>
      <c r="D1052" s="258"/>
      <c r="E1052" s="259"/>
      <c r="F1052" s="260"/>
    </row>
    <row r="1053" customHeight="1" spans="1:6">
      <c r="A1053" s="256">
        <v>2150214</v>
      </c>
      <c r="B1053" s="257" t="s">
        <v>865</v>
      </c>
      <c r="C1053" s="258"/>
      <c r="D1053" s="258"/>
      <c r="E1053" s="259"/>
      <c r="F1053" s="260"/>
    </row>
    <row r="1054" customHeight="1" spans="1:6">
      <c r="A1054" s="256">
        <v>2150215</v>
      </c>
      <c r="B1054" s="257" t="s">
        <v>866</v>
      </c>
      <c r="C1054" s="258"/>
      <c r="D1054" s="258"/>
      <c r="E1054" s="259"/>
      <c r="F1054" s="260"/>
    </row>
    <row r="1055" customHeight="1" spans="1:6">
      <c r="A1055" s="256">
        <v>2150299</v>
      </c>
      <c r="B1055" s="257" t="s">
        <v>867</v>
      </c>
      <c r="C1055" s="258">
        <v>230</v>
      </c>
      <c r="D1055" s="258">
        <f>VLOOKUP(A1055,[1]Sheet2!$D$4:$F$304,3,FALSE)</f>
        <v>2658</v>
      </c>
      <c r="E1055" s="259">
        <f>D1055/C1055</f>
        <v>11.5565217391304</v>
      </c>
      <c r="F1055" s="260"/>
    </row>
    <row r="1056" customHeight="1" spans="1:6">
      <c r="A1056" s="251">
        <v>21503</v>
      </c>
      <c r="B1056" s="252" t="s">
        <v>868</v>
      </c>
      <c r="C1056" s="253">
        <f>SUM(C1057:C1060)</f>
        <v>0</v>
      </c>
      <c r="D1056" s="253">
        <f>SUM(D1057:D1060)</f>
        <v>0</v>
      </c>
      <c r="E1056" s="254"/>
      <c r="F1056" s="255"/>
    </row>
    <row r="1057" customHeight="1" spans="1:6">
      <c r="A1057" s="256">
        <v>2150301</v>
      </c>
      <c r="B1057" s="257" t="s">
        <v>83</v>
      </c>
      <c r="C1057" s="258"/>
      <c r="D1057" s="258"/>
      <c r="E1057" s="259"/>
      <c r="F1057" s="260"/>
    </row>
    <row r="1058" customHeight="1" spans="1:6">
      <c r="A1058" s="256">
        <v>2150302</v>
      </c>
      <c r="B1058" s="257" t="s">
        <v>84</v>
      </c>
      <c r="C1058" s="258"/>
      <c r="D1058" s="258"/>
      <c r="E1058" s="259"/>
      <c r="F1058" s="260"/>
    </row>
    <row r="1059" customHeight="1" spans="1:6">
      <c r="A1059" s="256">
        <v>2150303</v>
      </c>
      <c r="B1059" s="257" t="s">
        <v>85</v>
      </c>
      <c r="C1059" s="258"/>
      <c r="D1059" s="258"/>
      <c r="E1059" s="259"/>
      <c r="F1059" s="260"/>
    </row>
    <row r="1060" customHeight="1" spans="1:6">
      <c r="A1060" s="256">
        <v>2150399</v>
      </c>
      <c r="B1060" s="257" t="s">
        <v>869</v>
      </c>
      <c r="C1060" s="258"/>
      <c r="D1060" s="258"/>
      <c r="E1060" s="259"/>
      <c r="F1060" s="260"/>
    </row>
    <row r="1061" customHeight="1" spans="1:6">
      <c r="A1061" s="251">
        <v>21505</v>
      </c>
      <c r="B1061" s="252" t="s">
        <v>870</v>
      </c>
      <c r="C1061" s="253">
        <f>SUM(C1062:C1071)</f>
        <v>0</v>
      </c>
      <c r="D1061" s="253">
        <f>SUM(D1062:D1071)</f>
        <v>0</v>
      </c>
      <c r="E1061" s="254"/>
      <c r="F1061" s="255"/>
    </row>
    <row r="1062" customHeight="1" spans="1:6">
      <c r="A1062" s="256">
        <v>2150501</v>
      </c>
      <c r="B1062" s="257" t="s">
        <v>83</v>
      </c>
      <c r="C1062" s="258"/>
      <c r="D1062" s="258"/>
      <c r="E1062" s="259"/>
      <c r="F1062" s="260"/>
    </row>
    <row r="1063" customHeight="1" spans="1:6">
      <c r="A1063" s="256">
        <v>2150502</v>
      </c>
      <c r="B1063" s="257" t="s">
        <v>84</v>
      </c>
      <c r="C1063" s="258"/>
      <c r="D1063" s="258"/>
      <c r="E1063" s="259"/>
      <c r="F1063" s="260"/>
    </row>
    <row r="1064" customHeight="1" spans="1:6">
      <c r="A1064" s="256">
        <v>2150503</v>
      </c>
      <c r="B1064" s="257" t="s">
        <v>85</v>
      </c>
      <c r="C1064" s="258"/>
      <c r="D1064" s="258"/>
      <c r="E1064" s="259"/>
      <c r="F1064" s="260"/>
    </row>
    <row r="1065" customHeight="1" spans="1:6">
      <c r="A1065" s="256">
        <v>2150505</v>
      </c>
      <c r="B1065" s="257" t="s">
        <v>871</v>
      </c>
      <c r="C1065" s="258"/>
      <c r="D1065" s="258"/>
      <c r="E1065" s="259"/>
      <c r="F1065" s="260"/>
    </row>
    <row r="1066" customHeight="1" spans="1:6">
      <c r="A1066" s="256">
        <v>2150507</v>
      </c>
      <c r="B1066" s="257" t="s">
        <v>872</v>
      </c>
      <c r="C1066" s="258"/>
      <c r="D1066" s="258"/>
      <c r="E1066" s="259"/>
      <c r="F1066" s="260"/>
    </row>
    <row r="1067" customHeight="1" spans="1:6">
      <c r="A1067" s="256">
        <v>2150508</v>
      </c>
      <c r="B1067" s="257" t="s">
        <v>873</v>
      </c>
      <c r="C1067" s="258"/>
      <c r="D1067" s="258"/>
      <c r="E1067" s="259"/>
      <c r="F1067" s="260"/>
    </row>
    <row r="1068" customHeight="1" spans="1:6">
      <c r="A1068" s="256">
        <v>2150516</v>
      </c>
      <c r="B1068" s="257" t="s">
        <v>874</v>
      </c>
      <c r="C1068" s="258"/>
      <c r="D1068" s="258"/>
      <c r="E1068" s="259"/>
      <c r="F1068" s="260"/>
    </row>
    <row r="1069" customHeight="1" spans="1:6">
      <c r="A1069" s="256">
        <v>2150517</v>
      </c>
      <c r="B1069" s="257" t="s">
        <v>875</v>
      </c>
      <c r="C1069" s="258"/>
      <c r="D1069" s="258"/>
      <c r="E1069" s="259"/>
      <c r="F1069" s="260"/>
    </row>
    <row r="1070" customHeight="1" spans="1:6">
      <c r="A1070" s="256">
        <v>2150550</v>
      </c>
      <c r="B1070" s="257" t="s">
        <v>92</v>
      </c>
      <c r="C1070" s="258"/>
      <c r="D1070" s="258"/>
      <c r="E1070" s="259"/>
      <c r="F1070" s="260"/>
    </row>
    <row r="1071" customHeight="1" spans="1:6">
      <c r="A1071" s="256">
        <v>2150599</v>
      </c>
      <c r="B1071" s="257" t="s">
        <v>876</v>
      </c>
      <c r="C1071" s="258"/>
      <c r="D1071" s="258"/>
      <c r="E1071" s="259"/>
      <c r="F1071" s="260"/>
    </row>
    <row r="1072" customHeight="1" spans="1:6">
      <c r="A1072" s="251">
        <v>21507</v>
      </c>
      <c r="B1072" s="252" t="s">
        <v>877</v>
      </c>
      <c r="C1072" s="253">
        <f>SUM(C1073:C1078)</f>
        <v>50830</v>
      </c>
      <c r="D1072" s="253">
        <f>SUM(D1073:D1078)</f>
        <v>275</v>
      </c>
      <c r="E1072" s="254">
        <f>D1072/C1072</f>
        <v>0.00541019083218572</v>
      </c>
      <c r="F1072" s="255"/>
    </row>
    <row r="1073" customHeight="1" spans="1:6">
      <c r="A1073" s="256">
        <v>2150701</v>
      </c>
      <c r="B1073" s="257" t="s">
        <v>83</v>
      </c>
      <c r="C1073" s="258">
        <v>243</v>
      </c>
      <c r="D1073" s="258">
        <f>VLOOKUP(A1073,[1]Sheet2!$D$4:$F$304,3,FALSE)</f>
        <v>153</v>
      </c>
      <c r="E1073" s="259">
        <f>D1073/C1073</f>
        <v>0.62962962962963</v>
      </c>
      <c r="F1073" s="260"/>
    </row>
    <row r="1074" customHeight="1" spans="1:6">
      <c r="A1074" s="256">
        <v>2150702</v>
      </c>
      <c r="B1074" s="257" t="s">
        <v>84</v>
      </c>
      <c r="C1074" s="258">
        <v>50587</v>
      </c>
      <c r="D1074" s="258">
        <f>VLOOKUP(A1074,[1]Sheet2!$D$4:$F$304,3,FALSE)</f>
        <v>57</v>
      </c>
      <c r="E1074" s="259"/>
      <c r="F1074" s="260"/>
    </row>
    <row r="1075" customHeight="1" spans="1:6">
      <c r="A1075" s="256">
        <v>2150703</v>
      </c>
      <c r="B1075" s="257" t="s">
        <v>85</v>
      </c>
      <c r="C1075" s="258"/>
      <c r="D1075" s="258"/>
      <c r="E1075" s="259"/>
      <c r="F1075" s="260"/>
    </row>
    <row r="1076" customHeight="1" spans="1:6">
      <c r="A1076" s="256">
        <v>2150704</v>
      </c>
      <c r="B1076" s="257" t="s">
        <v>878</v>
      </c>
      <c r="C1076" s="258"/>
      <c r="D1076" s="258"/>
      <c r="E1076" s="259"/>
      <c r="F1076" s="260"/>
    </row>
    <row r="1077" customHeight="1" spans="1:6">
      <c r="A1077" s="256">
        <v>2150705</v>
      </c>
      <c r="B1077" s="257" t="s">
        <v>879</v>
      </c>
      <c r="C1077" s="258"/>
      <c r="D1077" s="258"/>
      <c r="E1077" s="259"/>
      <c r="F1077" s="260"/>
    </row>
    <row r="1078" customHeight="1" spans="1:6">
      <c r="A1078" s="256">
        <v>2150799</v>
      </c>
      <c r="B1078" s="257" t="s">
        <v>880</v>
      </c>
      <c r="C1078" s="258"/>
      <c r="D1078" s="258">
        <f>VLOOKUP(A1078,[1]Sheet2!$D$4:$F$304,3,FALSE)</f>
        <v>65</v>
      </c>
      <c r="E1078" s="259"/>
      <c r="F1078" s="260"/>
    </row>
    <row r="1079" customHeight="1" spans="1:6">
      <c r="A1079" s="251">
        <v>21508</v>
      </c>
      <c r="B1079" s="252" t="s">
        <v>881</v>
      </c>
      <c r="C1079" s="253">
        <f>SUM(C1080:C1086)</f>
        <v>1891</v>
      </c>
      <c r="D1079" s="253">
        <f>SUM(D1080:D1086)</f>
        <v>1694</v>
      </c>
      <c r="E1079" s="254">
        <f>D1079/C1079</f>
        <v>0.895822316234796</v>
      </c>
      <c r="F1079" s="255"/>
    </row>
    <row r="1080" customHeight="1" spans="1:6">
      <c r="A1080" s="256">
        <v>2150801</v>
      </c>
      <c r="B1080" s="257" t="s">
        <v>83</v>
      </c>
      <c r="C1080" s="258">
        <v>528</v>
      </c>
      <c r="D1080" s="258">
        <f>VLOOKUP(A1080,[1]Sheet2!$D$4:$F$304,3,FALSE)</f>
        <v>385</v>
      </c>
      <c r="E1080" s="259">
        <f>D1080/C1080</f>
        <v>0.729166666666667</v>
      </c>
      <c r="F1080" s="260"/>
    </row>
    <row r="1081" customHeight="1" spans="1:6">
      <c r="A1081" s="256">
        <v>2150802</v>
      </c>
      <c r="B1081" s="257" t="s">
        <v>84</v>
      </c>
      <c r="C1081" s="258">
        <v>64</v>
      </c>
      <c r="D1081" s="258">
        <f>VLOOKUP(A1081,[1]Sheet2!$D$4:$F$304,3,FALSE)</f>
        <v>10</v>
      </c>
      <c r="E1081" s="259">
        <f>D1081/C1081</f>
        <v>0.15625</v>
      </c>
      <c r="F1081" s="260"/>
    </row>
    <row r="1082" customHeight="1" spans="1:6">
      <c r="A1082" s="256">
        <v>2150803</v>
      </c>
      <c r="B1082" s="257" t="s">
        <v>85</v>
      </c>
      <c r="C1082" s="258"/>
      <c r="D1082" s="258"/>
      <c r="E1082" s="259"/>
      <c r="F1082" s="260"/>
    </row>
    <row r="1083" customHeight="1" spans="1:6">
      <c r="A1083" s="256">
        <v>2150804</v>
      </c>
      <c r="B1083" s="257" t="s">
        <v>882</v>
      </c>
      <c r="C1083" s="258"/>
      <c r="D1083" s="258"/>
      <c r="E1083" s="259"/>
      <c r="F1083" s="260"/>
    </row>
    <row r="1084" customHeight="1" spans="1:6">
      <c r="A1084" s="256">
        <v>2150805</v>
      </c>
      <c r="B1084" s="257" t="s">
        <v>883</v>
      </c>
      <c r="C1084" s="258">
        <v>808</v>
      </c>
      <c r="D1084" s="258">
        <f>VLOOKUP(A1084,[1]Sheet2!$D$4:$F$304,3,FALSE)</f>
        <v>851</v>
      </c>
      <c r="E1084" s="259">
        <f>D1084/C1084</f>
        <v>1.05321782178218</v>
      </c>
      <c r="F1084" s="260"/>
    </row>
    <row r="1085" customHeight="1" spans="1:6">
      <c r="A1085" s="256">
        <v>2150806</v>
      </c>
      <c r="B1085" s="257" t="s">
        <v>884</v>
      </c>
      <c r="C1085" s="258"/>
      <c r="D1085" s="258"/>
      <c r="E1085" s="259"/>
      <c r="F1085" s="260"/>
    </row>
    <row r="1086" customHeight="1" spans="1:6">
      <c r="A1086" s="256">
        <v>2150899</v>
      </c>
      <c r="B1086" s="257" t="s">
        <v>885</v>
      </c>
      <c r="C1086" s="258">
        <v>491</v>
      </c>
      <c r="D1086" s="258">
        <f>VLOOKUP(A1086,[1]Sheet2!$D$4:$F$304,3,FALSE)</f>
        <v>448</v>
      </c>
      <c r="E1086" s="259">
        <f>D1086/C1086</f>
        <v>0.912423625254583</v>
      </c>
      <c r="F1086" s="260"/>
    </row>
    <row r="1087" customHeight="1" spans="1:6">
      <c r="A1087" s="251">
        <v>21599</v>
      </c>
      <c r="B1087" s="252" t="s">
        <v>886</v>
      </c>
      <c r="C1087" s="253">
        <f>SUM(C1088:C1092)</f>
        <v>3119</v>
      </c>
      <c r="D1087" s="253">
        <f>SUM(D1088:D1092)</f>
        <v>8</v>
      </c>
      <c r="E1087" s="254"/>
      <c r="F1087" s="255"/>
    </row>
    <row r="1088" customHeight="1" spans="1:6">
      <c r="A1088" s="256">
        <v>2159901</v>
      </c>
      <c r="B1088" s="257" t="s">
        <v>887</v>
      </c>
      <c r="C1088" s="258"/>
      <c r="D1088" s="258"/>
      <c r="E1088" s="259"/>
      <c r="F1088" s="260"/>
    </row>
    <row r="1089" customHeight="1" spans="1:6">
      <c r="A1089" s="256">
        <v>2159904</v>
      </c>
      <c r="B1089" s="257" t="s">
        <v>888</v>
      </c>
      <c r="C1089" s="258">
        <v>3119</v>
      </c>
      <c r="D1089" s="258">
        <f>VLOOKUP(A1089,[1]Sheet2!$D$4:$F$304,3,FALSE)</f>
        <v>8</v>
      </c>
      <c r="E1089" s="259"/>
      <c r="F1089" s="260"/>
    </row>
    <row r="1090" customHeight="1" spans="1:6">
      <c r="A1090" s="256">
        <v>2159905</v>
      </c>
      <c r="B1090" s="257" t="s">
        <v>889</v>
      </c>
      <c r="C1090" s="258"/>
      <c r="D1090" s="258"/>
      <c r="E1090" s="259"/>
      <c r="F1090" s="260"/>
    </row>
    <row r="1091" customHeight="1" spans="1:6">
      <c r="A1091" s="256">
        <v>2159906</v>
      </c>
      <c r="B1091" s="257" t="s">
        <v>890</v>
      </c>
      <c r="C1091" s="258"/>
      <c r="D1091" s="258"/>
      <c r="E1091" s="259"/>
      <c r="F1091" s="260"/>
    </row>
    <row r="1092" customHeight="1" spans="1:6">
      <c r="A1092" s="256">
        <v>2159999</v>
      </c>
      <c r="B1092" s="257" t="s">
        <v>891</v>
      </c>
      <c r="C1092" s="258"/>
      <c r="D1092" s="258"/>
      <c r="E1092" s="259"/>
      <c r="F1092" s="260"/>
    </row>
    <row r="1093" customHeight="1" spans="1:6">
      <c r="A1093" s="246">
        <v>216</v>
      </c>
      <c r="B1093" s="247" t="s">
        <v>892</v>
      </c>
      <c r="C1093" s="248">
        <f>SUM(C1094,C1104,C1110)</f>
        <v>302</v>
      </c>
      <c r="D1093" s="248">
        <f>SUM(D1094,D1104,D1110)</f>
        <v>226</v>
      </c>
      <c r="E1093" s="249">
        <f>D1093/C1093</f>
        <v>0.748344370860927</v>
      </c>
      <c r="F1093" s="250"/>
    </row>
    <row r="1094" customHeight="1" spans="1:6">
      <c r="A1094" s="251">
        <v>21602</v>
      </c>
      <c r="B1094" s="252" t="s">
        <v>893</v>
      </c>
      <c r="C1094" s="253">
        <f>SUM(C1095:C1103)</f>
        <v>302</v>
      </c>
      <c r="D1094" s="253">
        <f>SUM(D1095:D1103)</f>
        <v>226</v>
      </c>
      <c r="E1094" s="254">
        <f>D1094/C1094</f>
        <v>0.748344370860927</v>
      </c>
      <c r="F1094" s="255"/>
    </row>
    <row r="1095" customHeight="1" spans="1:6">
      <c r="A1095" s="256">
        <v>2160201</v>
      </c>
      <c r="B1095" s="257" t="s">
        <v>83</v>
      </c>
      <c r="C1095" s="258">
        <v>231</v>
      </c>
      <c r="D1095" s="258">
        <f>VLOOKUP(A1095,[1]Sheet2!$D$4:$F$304,3,FALSE)</f>
        <v>156</v>
      </c>
      <c r="E1095" s="259">
        <f>D1095/C1095</f>
        <v>0.675324675324675</v>
      </c>
      <c r="F1095" s="260"/>
    </row>
    <row r="1096" customHeight="1" spans="1:6">
      <c r="A1096" s="256">
        <v>2160202</v>
      </c>
      <c r="B1096" s="257" t="s">
        <v>84</v>
      </c>
      <c r="C1096" s="258">
        <v>43</v>
      </c>
      <c r="D1096" s="258"/>
      <c r="E1096" s="259"/>
      <c r="F1096" s="260"/>
    </row>
    <row r="1097" customHeight="1" spans="1:6">
      <c r="A1097" s="256">
        <v>2160203</v>
      </c>
      <c r="B1097" s="257" t="s">
        <v>85</v>
      </c>
      <c r="C1097" s="258"/>
      <c r="D1097" s="258"/>
      <c r="E1097" s="259"/>
      <c r="F1097" s="260"/>
    </row>
    <row r="1098" customHeight="1" spans="1:6">
      <c r="A1098" s="256">
        <v>2160216</v>
      </c>
      <c r="B1098" s="257" t="s">
        <v>894</v>
      </c>
      <c r="C1098" s="258"/>
      <c r="D1098" s="258"/>
      <c r="E1098" s="259"/>
      <c r="F1098" s="260"/>
    </row>
    <row r="1099" customHeight="1" spans="1:6">
      <c r="A1099" s="256">
        <v>2160217</v>
      </c>
      <c r="B1099" s="257" t="s">
        <v>895</v>
      </c>
      <c r="C1099" s="258"/>
      <c r="D1099" s="258"/>
      <c r="E1099" s="259"/>
      <c r="F1099" s="260"/>
    </row>
    <row r="1100" customHeight="1" spans="1:6">
      <c r="A1100" s="256">
        <v>2160218</v>
      </c>
      <c r="B1100" s="257" t="s">
        <v>896</v>
      </c>
      <c r="C1100" s="258"/>
      <c r="D1100" s="258"/>
      <c r="E1100" s="259"/>
      <c r="F1100" s="260"/>
    </row>
    <row r="1101" customHeight="1" spans="1:6">
      <c r="A1101" s="256">
        <v>2160219</v>
      </c>
      <c r="B1101" s="257" t="s">
        <v>897</v>
      </c>
      <c r="C1101" s="258"/>
      <c r="D1101" s="258"/>
      <c r="E1101" s="259"/>
      <c r="F1101" s="260"/>
    </row>
    <row r="1102" customHeight="1" spans="1:6">
      <c r="A1102" s="256">
        <v>2160250</v>
      </c>
      <c r="B1102" s="257" t="s">
        <v>92</v>
      </c>
      <c r="C1102" s="258"/>
      <c r="D1102" s="258">
        <f>VLOOKUP(A1102,[1]Sheet2!$D$4:$F$304,3,FALSE)</f>
        <v>70</v>
      </c>
      <c r="E1102" s="259"/>
      <c r="F1102" s="260"/>
    </row>
    <row r="1103" customHeight="1" spans="1:6">
      <c r="A1103" s="256">
        <v>2160299</v>
      </c>
      <c r="B1103" s="257" t="s">
        <v>898</v>
      </c>
      <c r="C1103" s="258">
        <v>28</v>
      </c>
      <c r="D1103" s="258"/>
      <c r="E1103" s="259"/>
      <c r="F1103" s="260"/>
    </row>
    <row r="1104" customHeight="1" spans="1:6">
      <c r="A1104" s="251">
        <v>21606</v>
      </c>
      <c r="B1104" s="252" t="s">
        <v>899</v>
      </c>
      <c r="C1104" s="253">
        <f>SUM(C1105:C1109)</f>
        <v>0</v>
      </c>
      <c r="D1104" s="253">
        <f>SUM(D1105:D1109)</f>
        <v>0</v>
      </c>
      <c r="E1104" s="254"/>
      <c r="F1104" s="255"/>
    </row>
    <row r="1105" customHeight="1" spans="1:6">
      <c r="A1105" s="256">
        <v>2160601</v>
      </c>
      <c r="B1105" s="257" t="s">
        <v>83</v>
      </c>
      <c r="C1105" s="258"/>
      <c r="D1105" s="258"/>
      <c r="E1105" s="259"/>
      <c r="F1105" s="260"/>
    </row>
    <row r="1106" customHeight="1" spans="1:6">
      <c r="A1106" s="256">
        <v>2160602</v>
      </c>
      <c r="B1106" s="257" t="s">
        <v>84</v>
      </c>
      <c r="C1106" s="258"/>
      <c r="D1106" s="258"/>
      <c r="E1106" s="259"/>
      <c r="F1106" s="260"/>
    </row>
    <row r="1107" customHeight="1" spans="1:6">
      <c r="A1107" s="256">
        <v>2160603</v>
      </c>
      <c r="B1107" s="257" t="s">
        <v>85</v>
      </c>
      <c r="C1107" s="258"/>
      <c r="D1107" s="258"/>
      <c r="E1107" s="259"/>
      <c r="F1107" s="260"/>
    </row>
    <row r="1108" customHeight="1" spans="1:6">
      <c r="A1108" s="256">
        <v>2160607</v>
      </c>
      <c r="B1108" s="257" t="s">
        <v>900</v>
      </c>
      <c r="C1108" s="258"/>
      <c r="D1108" s="258"/>
      <c r="E1108" s="259"/>
      <c r="F1108" s="260"/>
    </row>
    <row r="1109" customHeight="1" spans="1:6">
      <c r="A1109" s="256">
        <v>2160699</v>
      </c>
      <c r="B1109" s="257" t="s">
        <v>901</v>
      </c>
      <c r="C1109" s="258"/>
      <c r="D1109" s="258"/>
      <c r="E1109" s="259"/>
      <c r="F1109" s="260"/>
    </row>
    <row r="1110" customHeight="1" spans="1:6">
      <c r="A1110" s="251">
        <v>21699</v>
      </c>
      <c r="B1110" s="252" t="s">
        <v>902</v>
      </c>
      <c r="C1110" s="253">
        <f>SUM(C1111:C1112)</f>
        <v>0</v>
      </c>
      <c r="D1110" s="253">
        <f>SUM(D1111:D1112)</f>
        <v>0</v>
      </c>
      <c r="E1110" s="254"/>
      <c r="F1110" s="255"/>
    </row>
    <row r="1111" customHeight="1" spans="1:6">
      <c r="A1111" s="256">
        <v>2169901</v>
      </c>
      <c r="B1111" s="257" t="s">
        <v>903</v>
      </c>
      <c r="C1111" s="258"/>
      <c r="D1111" s="258"/>
      <c r="E1111" s="259"/>
      <c r="F1111" s="260"/>
    </row>
    <row r="1112" customHeight="1" spans="1:6">
      <c r="A1112" s="256">
        <v>2169999</v>
      </c>
      <c r="B1112" s="257" t="s">
        <v>904</v>
      </c>
      <c r="C1112" s="258"/>
      <c r="D1112" s="258"/>
      <c r="E1112" s="259"/>
      <c r="F1112" s="260"/>
    </row>
    <row r="1113" customHeight="1" spans="1:6">
      <c r="A1113" s="246">
        <v>217</v>
      </c>
      <c r="B1113" s="247" t="s">
        <v>905</v>
      </c>
      <c r="C1113" s="248">
        <f>SUM(C1114,C1121,C1131,C1137,C1140)</f>
        <v>0</v>
      </c>
      <c r="D1113" s="248">
        <f>SUM(D1114,D1121,D1131,D1137,D1140)</f>
        <v>0</v>
      </c>
      <c r="E1113" s="249"/>
      <c r="F1113" s="250"/>
    </row>
    <row r="1114" customHeight="1" spans="1:6">
      <c r="A1114" s="251">
        <v>21701</v>
      </c>
      <c r="B1114" s="252" t="s">
        <v>906</v>
      </c>
      <c r="C1114" s="253">
        <f>SUM(C1115:C1120)</f>
        <v>0</v>
      </c>
      <c r="D1114" s="253">
        <f>SUM(D1115:D1120)</f>
        <v>0</v>
      </c>
      <c r="E1114" s="254"/>
      <c r="F1114" s="255"/>
    </row>
    <row r="1115" customHeight="1" spans="1:6">
      <c r="A1115" s="256">
        <v>2170101</v>
      </c>
      <c r="B1115" s="257" t="s">
        <v>83</v>
      </c>
      <c r="C1115" s="258"/>
      <c r="D1115" s="258"/>
      <c r="E1115" s="259"/>
      <c r="F1115" s="260"/>
    </row>
    <row r="1116" customHeight="1" spans="1:6">
      <c r="A1116" s="256">
        <v>2170102</v>
      </c>
      <c r="B1116" s="257" t="s">
        <v>84</v>
      </c>
      <c r="C1116" s="258"/>
      <c r="D1116" s="258"/>
      <c r="E1116" s="259"/>
      <c r="F1116" s="260"/>
    </row>
    <row r="1117" customHeight="1" spans="1:6">
      <c r="A1117" s="256">
        <v>2170103</v>
      </c>
      <c r="B1117" s="257" t="s">
        <v>85</v>
      </c>
      <c r="C1117" s="258"/>
      <c r="D1117" s="258"/>
      <c r="E1117" s="259"/>
      <c r="F1117" s="260"/>
    </row>
    <row r="1118" customHeight="1" spans="1:6">
      <c r="A1118" s="256">
        <v>2170104</v>
      </c>
      <c r="B1118" s="257" t="s">
        <v>907</v>
      </c>
      <c r="C1118" s="258"/>
      <c r="D1118" s="258"/>
      <c r="E1118" s="259"/>
      <c r="F1118" s="260"/>
    </row>
    <row r="1119" customHeight="1" spans="1:6">
      <c r="A1119" s="256">
        <v>2170150</v>
      </c>
      <c r="B1119" s="257" t="s">
        <v>92</v>
      </c>
      <c r="C1119" s="258"/>
      <c r="D1119" s="258"/>
      <c r="E1119" s="259"/>
      <c r="F1119" s="260"/>
    </row>
    <row r="1120" customHeight="1" spans="1:6">
      <c r="A1120" s="256">
        <v>2170199</v>
      </c>
      <c r="B1120" s="257" t="s">
        <v>908</v>
      </c>
      <c r="C1120" s="258"/>
      <c r="D1120" s="258"/>
      <c r="E1120" s="259"/>
      <c r="F1120" s="260"/>
    </row>
    <row r="1121" customHeight="1" spans="1:6">
      <c r="A1121" s="251">
        <v>21702</v>
      </c>
      <c r="B1121" s="252" t="s">
        <v>909</v>
      </c>
      <c r="C1121" s="253">
        <f>SUM(C1122:C1130)</f>
        <v>0</v>
      </c>
      <c r="D1121" s="253">
        <f>SUM(D1122:D1130)</f>
        <v>0</v>
      </c>
      <c r="E1121" s="254"/>
      <c r="F1121" s="255"/>
    </row>
    <row r="1122" customHeight="1" spans="1:6">
      <c r="A1122" s="256">
        <v>2170201</v>
      </c>
      <c r="B1122" s="257" t="s">
        <v>910</v>
      </c>
      <c r="C1122" s="258"/>
      <c r="D1122" s="258"/>
      <c r="E1122" s="259"/>
      <c r="F1122" s="260"/>
    </row>
    <row r="1123" customHeight="1" spans="1:6">
      <c r="A1123" s="256">
        <v>2170202</v>
      </c>
      <c r="B1123" s="257" t="s">
        <v>911</v>
      </c>
      <c r="C1123" s="258"/>
      <c r="D1123" s="258"/>
      <c r="E1123" s="259"/>
      <c r="F1123" s="260"/>
    </row>
    <row r="1124" customHeight="1" spans="1:6">
      <c r="A1124" s="256">
        <v>2170203</v>
      </c>
      <c r="B1124" s="257" t="s">
        <v>912</v>
      </c>
      <c r="C1124" s="258"/>
      <c r="D1124" s="258"/>
      <c r="E1124" s="259"/>
      <c r="F1124" s="260"/>
    </row>
    <row r="1125" customHeight="1" spans="1:6">
      <c r="A1125" s="256">
        <v>2170204</v>
      </c>
      <c r="B1125" s="257" t="s">
        <v>913</v>
      </c>
      <c r="C1125" s="258"/>
      <c r="D1125" s="258"/>
      <c r="E1125" s="259"/>
      <c r="F1125" s="260"/>
    </row>
    <row r="1126" customHeight="1" spans="1:6">
      <c r="A1126" s="256">
        <v>2170205</v>
      </c>
      <c r="B1126" s="257" t="s">
        <v>914</v>
      </c>
      <c r="C1126" s="258"/>
      <c r="D1126" s="258"/>
      <c r="E1126" s="259"/>
      <c r="F1126" s="260"/>
    </row>
    <row r="1127" customHeight="1" spans="1:6">
      <c r="A1127" s="256">
        <v>2170206</v>
      </c>
      <c r="B1127" s="257" t="s">
        <v>915</v>
      </c>
      <c r="C1127" s="258"/>
      <c r="D1127" s="258"/>
      <c r="E1127" s="259"/>
      <c r="F1127" s="260"/>
    </row>
    <row r="1128" customHeight="1" spans="1:6">
      <c r="A1128" s="256">
        <v>2170207</v>
      </c>
      <c r="B1128" s="257" t="s">
        <v>916</v>
      </c>
      <c r="C1128" s="258"/>
      <c r="D1128" s="258"/>
      <c r="E1128" s="259"/>
      <c r="F1128" s="260"/>
    </row>
    <row r="1129" customHeight="1" spans="1:6">
      <c r="A1129" s="256">
        <v>2170208</v>
      </c>
      <c r="B1129" s="257" t="s">
        <v>917</v>
      </c>
      <c r="C1129" s="258"/>
      <c r="D1129" s="258"/>
      <c r="E1129" s="259"/>
      <c r="F1129" s="260"/>
    </row>
    <row r="1130" customHeight="1" spans="1:6">
      <c r="A1130" s="256">
        <v>2170299</v>
      </c>
      <c r="B1130" s="257" t="s">
        <v>918</v>
      </c>
      <c r="C1130" s="258"/>
      <c r="D1130" s="258"/>
      <c r="E1130" s="259"/>
      <c r="F1130" s="260"/>
    </row>
    <row r="1131" customHeight="1" spans="1:6">
      <c r="A1131" s="251">
        <v>21703</v>
      </c>
      <c r="B1131" s="252" t="s">
        <v>919</v>
      </c>
      <c r="C1131" s="253">
        <f>SUM(C1132:C1136)</f>
        <v>0</v>
      </c>
      <c r="D1131" s="253">
        <f>SUM(D1132:D1136)</f>
        <v>0</v>
      </c>
      <c r="E1131" s="254"/>
      <c r="F1131" s="255"/>
    </row>
    <row r="1132" customHeight="1" spans="1:6">
      <c r="A1132" s="256">
        <v>2170301</v>
      </c>
      <c r="B1132" s="257" t="s">
        <v>920</v>
      </c>
      <c r="C1132" s="258"/>
      <c r="D1132" s="258"/>
      <c r="E1132" s="259"/>
      <c r="F1132" s="260"/>
    </row>
    <row r="1133" customHeight="1" spans="1:6">
      <c r="A1133" s="256">
        <v>2170302</v>
      </c>
      <c r="B1133" s="257" t="s">
        <v>921</v>
      </c>
      <c r="C1133" s="258"/>
      <c r="D1133" s="258"/>
      <c r="E1133" s="259"/>
      <c r="F1133" s="260"/>
    </row>
    <row r="1134" customHeight="1" spans="1:6">
      <c r="A1134" s="256">
        <v>2170303</v>
      </c>
      <c r="B1134" s="257" t="s">
        <v>922</v>
      </c>
      <c r="C1134" s="258"/>
      <c r="D1134" s="258"/>
      <c r="E1134" s="259"/>
      <c r="F1134" s="260"/>
    </row>
    <row r="1135" customHeight="1" spans="1:6">
      <c r="A1135" s="256">
        <v>2170304</v>
      </c>
      <c r="B1135" s="257" t="s">
        <v>923</v>
      </c>
      <c r="C1135" s="258"/>
      <c r="D1135" s="258"/>
      <c r="E1135" s="259"/>
      <c r="F1135" s="260"/>
    </row>
    <row r="1136" customHeight="1" spans="1:6">
      <c r="A1136" s="256">
        <v>2170399</v>
      </c>
      <c r="B1136" s="257" t="s">
        <v>924</v>
      </c>
      <c r="C1136" s="258"/>
      <c r="D1136" s="258"/>
      <c r="E1136" s="259"/>
      <c r="F1136" s="260"/>
    </row>
    <row r="1137" customHeight="1" spans="1:6">
      <c r="A1137" s="251">
        <v>21704</v>
      </c>
      <c r="B1137" s="252" t="s">
        <v>925</v>
      </c>
      <c r="C1137" s="253">
        <f>SUM(C1138:C1139)</f>
        <v>0</v>
      </c>
      <c r="D1137" s="253">
        <f>SUM(D1138:D1139)</f>
        <v>0</v>
      </c>
      <c r="E1137" s="254"/>
      <c r="F1137" s="255"/>
    </row>
    <row r="1138" customHeight="1" spans="1:6">
      <c r="A1138" s="256">
        <v>2170401</v>
      </c>
      <c r="B1138" s="257" t="s">
        <v>926</v>
      </c>
      <c r="C1138" s="258"/>
      <c r="D1138" s="258"/>
      <c r="E1138" s="259"/>
      <c r="F1138" s="260"/>
    </row>
    <row r="1139" customHeight="1" spans="1:6">
      <c r="A1139" s="256">
        <v>2170499</v>
      </c>
      <c r="B1139" s="257" t="s">
        <v>927</v>
      </c>
      <c r="C1139" s="258"/>
      <c r="D1139" s="258"/>
      <c r="E1139" s="259"/>
      <c r="F1139" s="260"/>
    </row>
    <row r="1140" customHeight="1" spans="1:6">
      <c r="A1140" s="251">
        <v>21799</v>
      </c>
      <c r="B1140" s="252" t="s">
        <v>928</v>
      </c>
      <c r="C1140" s="253">
        <f>SUM(C1141:C1142)</f>
        <v>0</v>
      </c>
      <c r="D1140" s="253">
        <f>SUM(D1141:D1142)</f>
        <v>0</v>
      </c>
      <c r="E1140" s="254"/>
      <c r="F1140" s="255"/>
    </row>
    <row r="1141" customHeight="1" spans="1:6">
      <c r="A1141" s="256">
        <v>2179902</v>
      </c>
      <c r="B1141" s="257" t="s">
        <v>929</v>
      </c>
      <c r="C1141" s="258"/>
      <c r="D1141" s="258"/>
      <c r="E1141" s="259"/>
      <c r="F1141" s="260"/>
    </row>
    <row r="1142" customHeight="1" spans="1:6">
      <c r="A1142" s="256">
        <v>2179999</v>
      </c>
      <c r="B1142" s="257" t="s">
        <v>930</v>
      </c>
      <c r="C1142" s="258"/>
      <c r="D1142" s="258"/>
      <c r="E1142" s="259"/>
      <c r="F1142" s="260"/>
    </row>
    <row r="1143" customHeight="1" spans="1:6">
      <c r="A1143" s="246">
        <v>219</v>
      </c>
      <c r="B1143" s="247" t="s">
        <v>931</v>
      </c>
      <c r="C1143" s="248">
        <f>SUM(C1144:C1152)</f>
        <v>0</v>
      </c>
      <c r="D1143" s="248">
        <f>SUM(D1144:D1152)</f>
        <v>0</v>
      </c>
      <c r="E1143" s="249"/>
      <c r="F1143" s="250"/>
    </row>
    <row r="1144" customHeight="1" spans="1:6">
      <c r="A1144" s="256">
        <v>21901</v>
      </c>
      <c r="B1144" s="267" t="s">
        <v>932</v>
      </c>
      <c r="C1144" s="258"/>
      <c r="D1144" s="258"/>
      <c r="E1144" s="259"/>
      <c r="F1144" s="260"/>
    </row>
    <row r="1145" customHeight="1" spans="1:6">
      <c r="A1145" s="256">
        <v>21902</v>
      </c>
      <c r="B1145" s="267" t="s">
        <v>933</v>
      </c>
      <c r="C1145" s="258"/>
      <c r="D1145" s="258"/>
      <c r="E1145" s="259"/>
      <c r="F1145" s="260"/>
    </row>
    <row r="1146" customHeight="1" spans="1:6">
      <c r="A1146" s="256">
        <v>21903</v>
      </c>
      <c r="B1146" s="267" t="s">
        <v>934</v>
      </c>
      <c r="C1146" s="258"/>
      <c r="D1146" s="258"/>
      <c r="E1146" s="259"/>
      <c r="F1146" s="260"/>
    </row>
    <row r="1147" customHeight="1" spans="1:6">
      <c r="A1147" s="256">
        <v>21904</v>
      </c>
      <c r="B1147" s="267" t="s">
        <v>935</v>
      </c>
      <c r="C1147" s="258"/>
      <c r="D1147" s="258"/>
      <c r="E1147" s="259"/>
      <c r="F1147" s="260"/>
    </row>
    <row r="1148" customHeight="1" spans="1:6">
      <c r="A1148" s="256">
        <v>21905</v>
      </c>
      <c r="B1148" s="267" t="s">
        <v>936</v>
      </c>
      <c r="C1148" s="258"/>
      <c r="D1148" s="258"/>
      <c r="E1148" s="259"/>
      <c r="F1148" s="260"/>
    </row>
    <row r="1149" customHeight="1" spans="1:6">
      <c r="A1149" s="256">
        <v>21906</v>
      </c>
      <c r="B1149" s="267" t="s">
        <v>718</v>
      </c>
      <c r="C1149" s="258"/>
      <c r="D1149" s="258"/>
      <c r="E1149" s="259"/>
      <c r="F1149" s="260"/>
    </row>
    <row r="1150" customHeight="1" spans="1:6">
      <c r="A1150" s="256">
        <v>21907</v>
      </c>
      <c r="B1150" s="267" t="s">
        <v>937</v>
      </c>
      <c r="C1150" s="258"/>
      <c r="D1150" s="258"/>
      <c r="E1150" s="259"/>
      <c r="F1150" s="260"/>
    </row>
    <row r="1151" customHeight="1" spans="1:6">
      <c r="A1151" s="256">
        <v>21908</v>
      </c>
      <c r="B1151" s="267" t="s">
        <v>938</v>
      </c>
      <c r="C1151" s="258"/>
      <c r="D1151" s="258"/>
      <c r="E1151" s="259"/>
      <c r="F1151" s="260"/>
    </row>
    <row r="1152" customHeight="1" spans="1:6">
      <c r="A1152" s="256">
        <v>21999</v>
      </c>
      <c r="B1152" s="267" t="s">
        <v>939</v>
      </c>
      <c r="C1152" s="258"/>
      <c r="D1152" s="258"/>
      <c r="E1152" s="259"/>
      <c r="F1152" s="260"/>
    </row>
    <row r="1153" customHeight="1" spans="1:6">
      <c r="A1153" s="246">
        <v>220</v>
      </c>
      <c r="B1153" s="247" t="s">
        <v>940</v>
      </c>
      <c r="C1153" s="248">
        <f>SUM(C1154,C1181,C1196)</f>
        <v>3838</v>
      </c>
      <c r="D1153" s="248">
        <f>SUM(D1154,D1181,D1196)</f>
        <v>4528</v>
      </c>
      <c r="E1153" s="249">
        <f>D1153/C1153</f>
        <v>1.17978113600834</v>
      </c>
      <c r="F1153" s="250"/>
    </row>
    <row r="1154" customHeight="1" spans="1:6">
      <c r="A1154" s="251">
        <v>22001</v>
      </c>
      <c r="B1154" s="252" t="s">
        <v>941</v>
      </c>
      <c r="C1154" s="253">
        <f>SUM(C1155:C1180)</f>
        <v>3546</v>
      </c>
      <c r="D1154" s="253">
        <f>SUM(D1155:D1180)</f>
        <v>4243</v>
      </c>
      <c r="E1154" s="254">
        <f>D1154/C1154</f>
        <v>1.1965595036661</v>
      </c>
      <c r="F1154" s="255"/>
    </row>
    <row r="1155" customHeight="1" spans="1:6">
      <c r="A1155" s="256">
        <v>2200101</v>
      </c>
      <c r="B1155" s="257" t="s">
        <v>83</v>
      </c>
      <c r="C1155" s="258">
        <v>1003</v>
      </c>
      <c r="D1155" s="258">
        <f>VLOOKUP(A1155,[1]Sheet2!$D$4:$F$304,3,FALSE)</f>
        <v>915</v>
      </c>
      <c r="E1155" s="259">
        <f>D1155/C1155</f>
        <v>0.912263210368893</v>
      </c>
      <c r="F1155" s="260"/>
    </row>
    <row r="1156" customHeight="1" spans="1:6">
      <c r="A1156" s="256">
        <v>2200102</v>
      </c>
      <c r="B1156" s="257" t="s">
        <v>84</v>
      </c>
      <c r="C1156" s="258"/>
      <c r="D1156" s="258"/>
      <c r="E1156" s="259"/>
      <c r="F1156" s="260"/>
    </row>
    <row r="1157" customHeight="1" spans="1:6">
      <c r="A1157" s="256">
        <v>2200103</v>
      </c>
      <c r="B1157" s="257" t="s">
        <v>85</v>
      </c>
      <c r="C1157" s="258"/>
      <c r="D1157" s="258"/>
      <c r="E1157" s="259"/>
      <c r="F1157" s="260"/>
    </row>
    <row r="1158" customHeight="1" spans="1:6">
      <c r="A1158" s="256">
        <v>2200104</v>
      </c>
      <c r="B1158" s="257" t="s">
        <v>942</v>
      </c>
      <c r="C1158" s="258"/>
      <c r="D1158" s="258">
        <f>VLOOKUP(A1158,[1]Sheet2!$D$4:$F$304,3,FALSE)</f>
        <v>179</v>
      </c>
      <c r="E1158" s="259"/>
      <c r="F1158" s="260"/>
    </row>
    <row r="1159" customHeight="1" spans="1:6">
      <c r="A1159" s="256">
        <v>2200106</v>
      </c>
      <c r="B1159" s="257" t="s">
        <v>943</v>
      </c>
      <c r="C1159" s="258">
        <v>130</v>
      </c>
      <c r="D1159" s="258"/>
      <c r="E1159" s="259"/>
      <c r="F1159" s="260"/>
    </row>
    <row r="1160" customHeight="1" spans="1:6">
      <c r="A1160" s="256">
        <v>2200107</v>
      </c>
      <c r="B1160" s="257" t="s">
        <v>944</v>
      </c>
      <c r="C1160" s="258"/>
      <c r="D1160" s="258">
        <f>VLOOKUP(A1160,[1]Sheet2!$D$4:$F$304,3,FALSE)</f>
        <v>40</v>
      </c>
      <c r="E1160" s="259"/>
      <c r="F1160" s="260"/>
    </row>
    <row r="1161" customHeight="1" spans="1:6">
      <c r="A1161" s="256">
        <v>2200108</v>
      </c>
      <c r="B1161" s="257" t="s">
        <v>945</v>
      </c>
      <c r="C1161" s="258"/>
      <c r="D1161" s="258">
        <f>VLOOKUP(A1161,[1]Sheet2!$D$4:$F$304,3,FALSE)</f>
        <v>73</v>
      </c>
      <c r="E1161" s="259"/>
      <c r="F1161" s="260"/>
    </row>
    <row r="1162" customHeight="1" spans="1:6">
      <c r="A1162" s="256">
        <v>2200109</v>
      </c>
      <c r="B1162" s="257" t="s">
        <v>946</v>
      </c>
      <c r="C1162" s="258"/>
      <c r="D1162" s="258"/>
      <c r="E1162" s="259"/>
      <c r="F1162" s="260"/>
    </row>
    <row r="1163" customHeight="1" spans="1:6">
      <c r="A1163" s="256">
        <v>2200112</v>
      </c>
      <c r="B1163" s="257" t="s">
        <v>947</v>
      </c>
      <c r="C1163" s="258"/>
      <c r="D1163" s="258"/>
      <c r="E1163" s="259"/>
      <c r="F1163" s="260"/>
    </row>
    <row r="1164" customHeight="1" spans="1:6">
      <c r="A1164" s="256">
        <v>2200113</v>
      </c>
      <c r="B1164" s="257" t="s">
        <v>948</v>
      </c>
      <c r="C1164" s="258"/>
      <c r="D1164" s="258"/>
      <c r="E1164" s="259"/>
      <c r="F1164" s="260"/>
    </row>
    <row r="1165" customHeight="1" spans="1:6">
      <c r="A1165" s="256">
        <v>2200114</v>
      </c>
      <c r="B1165" s="257" t="s">
        <v>949</v>
      </c>
      <c r="C1165" s="258"/>
      <c r="D1165" s="258"/>
      <c r="E1165" s="259"/>
      <c r="F1165" s="260"/>
    </row>
    <row r="1166" customHeight="1" spans="1:6">
      <c r="A1166" s="256">
        <v>2200115</v>
      </c>
      <c r="B1166" s="257" t="s">
        <v>950</v>
      </c>
      <c r="C1166" s="258"/>
      <c r="D1166" s="258"/>
      <c r="E1166" s="259"/>
      <c r="F1166" s="260"/>
    </row>
    <row r="1167" customHeight="1" spans="1:6">
      <c r="A1167" s="256">
        <v>2200116</v>
      </c>
      <c r="B1167" s="257" t="s">
        <v>951</v>
      </c>
      <c r="C1167" s="258"/>
      <c r="D1167" s="258"/>
      <c r="E1167" s="259"/>
      <c r="F1167" s="260"/>
    </row>
    <row r="1168" customHeight="1" spans="1:6">
      <c r="A1168" s="256">
        <v>2200119</v>
      </c>
      <c r="B1168" s="257" t="s">
        <v>952</v>
      </c>
      <c r="C1168" s="258"/>
      <c r="D1168" s="258"/>
      <c r="E1168" s="259"/>
      <c r="F1168" s="260"/>
    </row>
    <row r="1169" customHeight="1" spans="1:6">
      <c r="A1169" s="256">
        <v>2200120</v>
      </c>
      <c r="B1169" s="257" t="s">
        <v>953</v>
      </c>
      <c r="C1169" s="258"/>
      <c r="D1169" s="258"/>
      <c r="E1169" s="259"/>
      <c r="F1169" s="260"/>
    </row>
    <row r="1170" customHeight="1" spans="1:6">
      <c r="A1170" s="256">
        <v>2200121</v>
      </c>
      <c r="B1170" s="257" t="s">
        <v>954</v>
      </c>
      <c r="C1170" s="258"/>
      <c r="D1170" s="258"/>
      <c r="E1170" s="259"/>
      <c r="F1170" s="260"/>
    </row>
    <row r="1171" customHeight="1" spans="1:6">
      <c r="A1171" s="256">
        <v>2200122</v>
      </c>
      <c r="B1171" s="257" t="s">
        <v>955</v>
      </c>
      <c r="C1171" s="258"/>
      <c r="D1171" s="258"/>
      <c r="E1171" s="259"/>
      <c r="F1171" s="260"/>
    </row>
    <row r="1172" customHeight="1" spans="1:6">
      <c r="A1172" s="256">
        <v>2200123</v>
      </c>
      <c r="B1172" s="257" t="s">
        <v>956</v>
      </c>
      <c r="C1172" s="258"/>
      <c r="D1172" s="258"/>
      <c r="E1172" s="259"/>
      <c r="F1172" s="260"/>
    </row>
    <row r="1173" customHeight="1" spans="1:6">
      <c r="A1173" s="256">
        <v>2200124</v>
      </c>
      <c r="B1173" s="257" t="s">
        <v>957</v>
      </c>
      <c r="C1173" s="258"/>
      <c r="D1173" s="258"/>
      <c r="E1173" s="259"/>
      <c r="F1173" s="260"/>
    </row>
    <row r="1174" customHeight="1" spans="1:6">
      <c r="A1174" s="256">
        <v>2200125</v>
      </c>
      <c r="B1174" s="257" t="s">
        <v>958</v>
      </c>
      <c r="C1174" s="258"/>
      <c r="D1174" s="258"/>
      <c r="E1174" s="259"/>
      <c r="F1174" s="260"/>
    </row>
    <row r="1175" customHeight="1" spans="1:6">
      <c r="A1175" s="256">
        <v>2200126</v>
      </c>
      <c r="B1175" s="257" t="s">
        <v>959</v>
      </c>
      <c r="C1175" s="258"/>
      <c r="D1175" s="258"/>
      <c r="E1175" s="259"/>
      <c r="F1175" s="260"/>
    </row>
    <row r="1176" customHeight="1" spans="1:6">
      <c r="A1176" s="256">
        <v>2200127</v>
      </c>
      <c r="B1176" s="257" t="s">
        <v>960</v>
      </c>
      <c r="C1176" s="258"/>
      <c r="D1176" s="258"/>
      <c r="E1176" s="259"/>
      <c r="F1176" s="260"/>
    </row>
    <row r="1177" customHeight="1" spans="1:6">
      <c r="A1177" s="256">
        <v>2200128</v>
      </c>
      <c r="B1177" s="257" t="s">
        <v>961</v>
      </c>
      <c r="C1177" s="258"/>
      <c r="D1177" s="258"/>
      <c r="E1177" s="259"/>
      <c r="F1177" s="260"/>
    </row>
    <row r="1178" customHeight="1" spans="1:6">
      <c r="A1178" s="256">
        <v>2200129</v>
      </c>
      <c r="B1178" s="257" t="s">
        <v>962</v>
      </c>
      <c r="C1178" s="258"/>
      <c r="D1178" s="258"/>
      <c r="E1178" s="259"/>
      <c r="F1178" s="260"/>
    </row>
    <row r="1179" customHeight="1" spans="1:6">
      <c r="A1179" s="256">
        <v>2200150</v>
      </c>
      <c r="B1179" s="257" t="s">
        <v>92</v>
      </c>
      <c r="C1179" s="258">
        <v>938</v>
      </c>
      <c r="D1179" s="258">
        <f>VLOOKUP(A1179,[1]Sheet2!$D$4:$F$304,3,FALSE)</f>
        <v>703</v>
      </c>
      <c r="E1179" s="259">
        <f>D1179/C1179</f>
        <v>0.749466950959488</v>
      </c>
      <c r="F1179" s="260"/>
    </row>
    <row r="1180" customHeight="1" spans="1:6">
      <c r="A1180" s="256">
        <v>2200199</v>
      </c>
      <c r="B1180" s="257" t="s">
        <v>963</v>
      </c>
      <c r="C1180" s="258">
        <v>1475</v>
      </c>
      <c r="D1180" s="258">
        <f>VLOOKUP(A1180,[1]Sheet2!$D$4:$F$304,3,FALSE)</f>
        <v>2333</v>
      </c>
      <c r="E1180" s="259">
        <f>D1180/C1180</f>
        <v>1.58169491525424</v>
      </c>
      <c r="F1180" s="260"/>
    </row>
    <row r="1181" customHeight="1" spans="1:6">
      <c r="A1181" s="251">
        <v>22005</v>
      </c>
      <c r="B1181" s="252" t="s">
        <v>964</v>
      </c>
      <c r="C1181" s="253">
        <f>SUM(C1182:C1195)</f>
        <v>292</v>
      </c>
      <c r="D1181" s="253">
        <f>SUM(D1182:D1195)</f>
        <v>285</v>
      </c>
      <c r="E1181" s="254">
        <f>D1181/C1181</f>
        <v>0.976027397260274</v>
      </c>
      <c r="F1181" s="255"/>
    </row>
    <row r="1182" customHeight="1" spans="1:6">
      <c r="A1182" s="256">
        <v>2200501</v>
      </c>
      <c r="B1182" s="257" t="s">
        <v>83</v>
      </c>
      <c r="C1182" s="258"/>
      <c r="D1182" s="258"/>
      <c r="E1182" s="259"/>
      <c r="F1182" s="260"/>
    </row>
    <row r="1183" customHeight="1" spans="1:6">
      <c r="A1183" s="256">
        <v>2200502</v>
      </c>
      <c r="B1183" s="257" t="s">
        <v>84</v>
      </c>
      <c r="C1183" s="258"/>
      <c r="D1183" s="258"/>
      <c r="E1183" s="259"/>
      <c r="F1183" s="260"/>
    </row>
    <row r="1184" customHeight="1" spans="1:6">
      <c r="A1184" s="256">
        <v>2200503</v>
      </c>
      <c r="B1184" s="257" t="s">
        <v>85</v>
      </c>
      <c r="C1184" s="258"/>
      <c r="D1184" s="258"/>
      <c r="E1184" s="259"/>
      <c r="F1184" s="260"/>
    </row>
    <row r="1185" customHeight="1" spans="1:6">
      <c r="A1185" s="256">
        <v>2200504</v>
      </c>
      <c r="B1185" s="257" t="s">
        <v>965</v>
      </c>
      <c r="C1185" s="258">
        <v>292</v>
      </c>
      <c r="D1185" s="258">
        <f>VLOOKUP(A1185,[1]Sheet2!$D$4:$F$304,3,FALSE)</f>
        <v>285</v>
      </c>
      <c r="E1185" s="259">
        <f>D1185/C1185</f>
        <v>0.976027397260274</v>
      </c>
      <c r="F1185" s="260"/>
    </row>
    <row r="1186" customHeight="1" spans="1:6">
      <c r="A1186" s="256">
        <v>2200506</v>
      </c>
      <c r="B1186" s="257" t="s">
        <v>966</v>
      </c>
      <c r="C1186" s="258"/>
      <c r="D1186" s="258"/>
      <c r="E1186" s="259"/>
      <c r="F1186" s="260"/>
    </row>
    <row r="1187" customHeight="1" spans="1:6">
      <c r="A1187" s="256">
        <v>2200507</v>
      </c>
      <c r="B1187" s="257" t="s">
        <v>967</v>
      </c>
      <c r="C1187" s="258"/>
      <c r="D1187" s="258"/>
      <c r="E1187" s="259"/>
      <c r="F1187" s="260"/>
    </row>
    <row r="1188" customHeight="1" spans="1:6">
      <c r="A1188" s="256">
        <v>2200508</v>
      </c>
      <c r="B1188" s="257" t="s">
        <v>968</v>
      </c>
      <c r="C1188" s="258"/>
      <c r="D1188" s="258"/>
      <c r="E1188" s="259"/>
      <c r="F1188" s="260"/>
    </row>
    <row r="1189" customHeight="1" spans="1:6">
      <c r="A1189" s="256">
        <v>2200509</v>
      </c>
      <c r="B1189" s="257" t="s">
        <v>969</v>
      </c>
      <c r="C1189" s="258"/>
      <c r="D1189" s="258"/>
      <c r="E1189" s="259"/>
      <c r="F1189" s="260"/>
    </row>
    <row r="1190" customHeight="1" spans="1:6">
      <c r="A1190" s="256">
        <v>2200510</v>
      </c>
      <c r="B1190" s="257" t="s">
        <v>970</v>
      </c>
      <c r="C1190" s="258"/>
      <c r="D1190" s="258"/>
      <c r="E1190" s="259"/>
      <c r="F1190" s="260"/>
    </row>
    <row r="1191" customHeight="1" spans="1:6">
      <c r="A1191" s="256">
        <v>2200511</v>
      </c>
      <c r="B1191" s="257" t="s">
        <v>971</v>
      </c>
      <c r="C1191" s="258"/>
      <c r="D1191" s="258"/>
      <c r="E1191" s="259"/>
      <c r="F1191" s="260"/>
    </row>
    <row r="1192" customHeight="1" spans="1:6">
      <c r="A1192" s="256">
        <v>2200512</v>
      </c>
      <c r="B1192" s="257" t="s">
        <v>972</v>
      </c>
      <c r="C1192" s="258"/>
      <c r="D1192" s="258"/>
      <c r="E1192" s="259"/>
      <c r="F1192" s="260"/>
    </row>
    <row r="1193" customHeight="1" spans="1:6">
      <c r="A1193" s="256">
        <v>2200513</v>
      </c>
      <c r="B1193" s="257" t="s">
        <v>973</v>
      </c>
      <c r="C1193" s="258"/>
      <c r="D1193" s="258"/>
      <c r="E1193" s="259"/>
      <c r="F1193" s="260"/>
    </row>
    <row r="1194" customHeight="1" spans="1:6">
      <c r="A1194" s="256">
        <v>2200514</v>
      </c>
      <c r="B1194" s="257" t="s">
        <v>974</v>
      </c>
      <c r="C1194" s="258"/>
      <c r="D1194" s="258"/>
      <c r="E1194" s="259"/>
      <c r="F1194" s="260"/>
    </row>
    <row r="1195" customHeight="1" spans="1:6">
      <c r="A1195" s="256">
        <v>2200599</v>
      </c>
      <c r="B1195" s="257" t="s">
        <v>975</v>
      </c>
      <c r="C1195" s="258"/>
      <c r="D1195" s="258"/>
      <c r="E1195" s="259"/>
      <c r="F1195" s="260"/>
    </row>
    <row r="1196" customHeight="1" spans="1:6">
      <c r="A1196" s="251">
        <v>22099</v>
      </c>
      <c r="B1196" s="252" t="s">
        <v>976</v>
      </c>
      <c r="C1196" s="253">
        <f>C1197</f>
        <v>0</v>
      </c>
      <c r="D1196" s="253">
        <f>D1197</f>
        <v>0</v>
      </c>
      <c r="E1196" s="254"/>
      <c r="F1196" s="255"/>
    </row>
    <row r="1197" customHeight="1" spans="1:6">
      <c r="A1197" s="256">
        <v>2209999</v>
      </c>
      <c r="B1197" s="257" t="s">
        <v>977</v>
      </c>
      <c r="C1197" s="258"/>
      <c r="D1197" s="258"/>
      <c r="E1197" s="259"/>
      <c r="F1197" s="260"/>
    </row>
    <row r="1198" customHeight="1" spans="1:6">
      <c r="A1198" s="246">
        <v>221</v>
      </c>
      <c r="B1198" s="247" t="s">
        <v>978</v>
      </c>
      <c r="C1198" s="248">
        <f>SUM(C1199,C1209,C1213)</f>
        <v>42862</v>
      </c>
      <c r="D1198" s="248">
        <f>SUM(D1199,D1209,D1213)</f>
        <v>42260</v>
      </c>
      <c r="E1198" s="249">
        <f>D1198/C1198</f>
        <v>0.985954925108488</v>
      </c>
      <c r="F1198" s="250"/>
    </row>
    <row r="1199" customHeight="1" spans="1:6">
      <c r="A1199" s="251">
        <v>22101</v>
      </c>
      <c r="B1199" s="252" t="s">
        <v>979</v>
      </c>
      <c r="C1199" s="253">
        <f>SUM(C1200:C1208)</f>
        <v>7266</v>
      </c>
      <c r="D1199" s="253">
        <f>SUM(D1200:D1208)</f>
        <v>2593</v>
      </c>
      <c r="E1199" s="254">
        <f>D1199/C1199</f>
        <v>0.356867602532342</v>
      </c>
      <c r="F1199" s="255"/>
    </row>
    <row r="1200" customHeight="1" spans="1:6">
      <c r="A1200" s="256">
        <v>2210102</v>
      </c>
      <c r="B1200" s="257" t="s">
        <v>980</v>
      </c>
      <c r="C1200" s="258"/>
      <c r="D1200" s="258"/>
      <c r="E1200" s="259"/>
      <c r="F1200" s="260"/>
    </row>
    <row r="1201" customHeight="1" spans="1:6">
      <c r="A1201" s="256">
        <v>2210103</v>
      </c>
      <c r="B1201" s="257" t="s">
        <v>981</v>
      </c>
      <c r="C1201" s="258"/>
      <c r="D1201" s="258"/>
      <c r="E1201" s="259"/>
      <c r="F1201" s="260"/>
    </row>
    <row r="1202" customHeight="1" spans="1:6">
      <c r="A1202" s="256">
        <v>2210104</v>
      </c>
      <c r="B1202" s="257" t="s">
        <v>982</v>
      </c>
      <c r="C1202" s="258"/>
      <c r="D1202" s="258"/>
      <c r="E1202" s="259"/>
      <c r="F1202" s="260"/>
    </row>
    <row r="1203" customHeight="1" spans="1:6">
      <c r="A1203" s="256">
        <v>2210105</v>
      </c>
      <c r="B1203" s="257" t="s">
        <v>983</v>
      </c>
      <c r="C1203" s="258"/>
      <c r="D1203" s="258"/>
      <c r="E1203" s="259"/>
      <c r="F1203" s="260"/>
    </row>
    <row r="1204" customHeight="1" spans="1:6">
      <c r="A1204" s="256">
        <v>2210108</v>
      </c>
      <c r="B1204" s="257" t="s">
        <v>984</v>
      </c>
      <c r="C1204" s="258">
        <v>692</v>
      </c>
      <c r="D1204" s="258">
        <f>VLOOKUP(A1204,[1]Sheet2!$D$4:$F$304,3,FALSE)</f>
        <v>1010</v>
      </c>
      <c r="E1204" s="259">
        <f>D1204/C1204</f>
        <v>1.45953757225434</v>
      </c>
      <c r="F1204" s="260"/>
    </row>
    <row r="1205" customHeight="1" spans="1:6">
      <c r="A1205" s="256">
        <v>2210111</v>
      </c>
      <c r="B1205" s="257" t="s">
        <v>985</v>
      </c>
      <c r="C1205" s="258"/>
      <c r="D1205" s="258"/>
      <c r="E1205" s="259"/>
      <c r="F1205" s="260"/>
    </row>
    <row r="1206" customHeight="1" spans="1:6">
      <c r="A1206" s="256">
        <v>2210112</v>
      </c>
      <c r="B1206" s="257" t="s">
        <v>986</v>
      </c>
      <c r="C1206" s="258"/>
      <c r="D1206" s="258"/>
      <c r="E1206" s="259"/>
      <c r="F1206" s="260"/>
    </row>
    <row r="1207" customHeight="1" spans="1:6">
      <c r="A1207" s="256">
        <v>2210113</v>
      </c>
      <c r="B1207" s="257" t="s">
        <v>987</v>
      </c>
      <c r="C1207" s="258">
        <v>3507</v>
      </c>
      <c r="D1207" s="258">
        <f>VLOOKUP(A1207,[1]Sheet2!$D$4:$F$304,3,FALSE)</f>
        <v>337</v>
      </c>
      <c r="E1207" s="259">
        <f>D1207/C1207</f>
        <v>0.0960935272312518</v>
      </c>
      <c r="F1207" s="260"/>
    </row>
    <row r="1208" customHeight="1" spans="1:6">
      <c r="A1208" s="256">
        <v>2210199</v>
      </c>
      <c r="B1208" s="257" t="s">
        <v>988</v>
      </c>
      <c r="C1208" s="258">
        <v>3067</v>
      </c>
      <c r="D1208" s="258">
        <f>VLOOKUP(A1208,[1]Sheet2!$D$4:$F$304,3,FALSE)</f>
        <v>1246</v>
      </c>
      <c r="E1208" s="259">
        <f>D1208/C1208</f>
        <v>0.406260189109879</v>
      </c>
      <c r="F1208" s="260"/>
    </row>
    <row r="1209" customHeight="1" spans="1:6">
      <c r="A1209" s="251">
        <v>22102</v>
      </c>
      <c r="B1209" s="252" t="s">
        <v>989</v>
      </c>
      <c r="C1209" s="253">
        <f>SUM(C1210:C1212)</f>
        <v>35596</v>
      </c>
      <c r="D1209" s="253">
        <f>SUM(D1210:D1212)</f>
        <v>39667</v>
      </c>
      <c r="E1209" s="254">
        <f>D1209/C1209</f>
        <v>1.11436678278458</v>
      </c>
      <c r="F1209" s="255"/>
    </row>
    <row r="1210" customHeight="1" spans="1:6">
      <c r="A1210" s="256">
        <v>2210201</v>
      </c>
      <c r="B1210" s="257" t="s">
        <v>990</v>
      </c>
      <c r="C1210" s="258">
        <v>35596</v>
      </c>
      <c r="D1210" s="258">
        <f>VLOOKUP(A1210,[1]Sheet2!$D$4:$F$304,3,FALSE)</f>
        <v>39639</v>
      </c>
      <c r="E1210" s="259">
        <f>D1210/C1210</f>
        <v>1.11358017754804</v>
      </c>
      <c r="F1210" s="260"/>
    </row>
    <row r="1211" customHeight="1" spans="1:6">
      <c r="A1211" s="256">
        <v>2210202</v>
      </c>
      <c r="B1211" s="257" t="s">
        <v>991</v>
      </c>
      <c r="C1211" s="258"/>
      <c r="D1211" s="258"/>
      <c r="E1211" s="259"/>
      <c r="F1211" s="260"/>
    </row>
    <row r="1212" customHeight="1" spans="1:6">
      <c r="A1212" s="256">
        <v>2210203</v>
      </c>
      <c r="B1212" s="257" t="s">
        <v>992</v>
      </c>
      <c r="C1212" s="258"/>
      <c r="D1212" s="258">
        <f>VLOOKUP(A1212,[1]Sheet2!$D$4:$F$304,3,FALSE)</f>
        <v>28</v>
      </c>
      <c r="E1212" s="259"/>
      <c r="F1212" s="260"/>
    </row>
    <row r="1213" customHeight="1" spans="1:6">
      <c r="A1213" s="251">
        <v>22103</v>
      </c>
      <c r="B1213" s="252" t="s">
        <v>993</v>
      </c>
      <c r="C1213" s="253">
        <f>SUM(C1214:C1216)</f>
        <v>0</v>
      </c>
      <c r="D1213" s="253">
        <f>SUM(D1214:D1216)</f>
        <v>0</v>
      </c>
      <c r="E1213" s="254"/>
      <c r="F1213" s="255"/>
    </row>
    <row r="1214" customHeight="1" spans="1:6">
      <c r="A1214" s="256">
        <v>2210301</v>
      </c>
      <c r="B1214" s="257" t="s">
        <v>994</v>
      </c>
      <c r="C1214" s="258"/>
      <c r="D1214" s="258"/>
      <c r="E1214" s="259"/>
      <c r="F1214" s="260"/>
    </row>
    <row r="1215" customHeight="1" spans="1:6">
      <c r="A1215" s="256">
        <v>2210302</v>
      </c>
      <c r="B1215" s="257" t="s">
        <v>995</v>
      </c>
      <c r="C1215" s="258"/>
      <c r="D1215" s="258"/>
      <c r="E1215" s="259"/>
      <c r="F1215" s="260"/>
    </row>
    <row r="1216" customHeight="1" spans="1:6">
      <c r="A1216" s="256">
        <v>2210399</v>
      </c>
      <c r="B1216" s="257" t="s">
        <v>996</v>
      </c>
      <c r="C1216" s="258"/>
      <c r="D1216" s="258"/>
      <c r="E1216" s="259"/>
      <c r="F1216" s="260"/>
    </row>
    <row r="1217" customHeight="1" spans="1:6">
      <c r="A1217" s="246">
        <v>222</v>
      </c>
      <c r="B1217" s="247" t="s">
        <v>997</v>
      </c>
      <c r="C1217" s="248">
        <f>SUM(C1218,C1236,C1243,C1249)</f>
        <v>906</v>
      </c>
      <c r="D1217" s="248">
        <f>SUM(D1218,D1236,D1243,D1249)</f>
        <v>1051</v>
      </c>
      <c r="E1217" s="249">
        <f>D1217/C1217</f>
        <v>1.16004415011038</v>
      </c>
      <c r="F1217" s="250"/>
    </row>
    <row r="1218" customHeight="1" spans="1:6">
      <c r="A1218" s="251">
        <v>22201</v>
      </c>
      <c r="B1218" s="252" t="s">
        <v>998</v>
      </c>
      <c r="C1218" s="253">
        <f>SUM(C1219:C1235)</f>
        <v>890</v>
      </c>
      <c r="D1218" s="253">
        <f>SUM(D1219:D1235)</f>
        <v>831</v>
      </c>
      <c r="E1218" s="254">
        <f>D1218/C1218</f>
        <v>0.933707865168539</v>
      </c>
      <c r="F1218" s="255"/>
    </row>
    <row r="1219" customHeight="1" spans="1:6">
      <c r="A1219" s="256">
        <v>2220101</v>
      </c>
      <c r="B1219" s="257" t="s">
        <v>83</v>
      </c>
      <c r="C1219" s="258"/>
      <c r="D1219" s="258"/>
      <c r="E1219" s="259"/>
      <c r="F1219" s="260"/>
    </row>
    <row r="1220" customHeight="1" spans="1:6">
      <c r="A1220" s="256">
        <v>2220102</v>
      </c>
      <c r="B1220" s="257" t="s">
        <v>84</v>
      </c>
      <c r="C1220" s="258"/>
      <c r="D1220" s="258"/>
      <c r="E1220" s="259"/>
      <c r="F1220" s="260"/>
    </row>
    <row r="1221" customHeight="1" spans="1:6">
      <c r="A1221" s="256">
        <v>2220103</v>
      </c>
      <c r="B1221" s="257" t="s">
        <v>85</v>
      </c>
      <c r="C1221" s="258"/>
      <c r="D1221" s="258"/>
      <c r="E1221" s="259"/>
      <c r="F1221" s="260"/>
    </row>
    <row r="1222" customHeight="1" spans="1:6">
      <c r="A1222" s="256">
        <v>2220104</v>
      </c>
      <c r="B1222" s="257" t="s">
        <v>999</v>
      </c>
      <c r="C1222" s="258"/>
      <c r="D1222" s="258"/>
      <c r="E1222" s="259"/>
      <c r="F1222" s="260"/>
    </row>
    <row r="1223" customHeight="1" spans="1:6">
      <c r="A1223" s="256">
        <v>2220105</v>
      </c>
      <c r="B1223" s="257" t="s">
        <v>1000</v>
      </c>
      <c r="C1223" s="258"/>
      <c r="D1223" s="258"/>
      <c r="E1223" s="259"/>
      <c r="F1223" s="260"/>
    </row>
    <row r="1224" customHeight="1" spans="1:6">
      <c r="A1224" s="256">
        <v>2220106</v>
      </c>
      <c r="B1224" s="257" t="s">
        <v>1001</v>
      </c>
      <c r="C1224" s="258"/>
      <c r="D1224" s="258"/>
      <c r="E1224" s="259"/>
      <c r="F1224" s="260"/>
    </row>
    <row r="1225" customHeight="1" spans="1:6">
      <c r="A1225" s="256">
        <v>2220107</v>
      </c>
      <c r="B1225" s="257" t="s">
        <v>1002</v>
      </c>
      <c r="C1225" s="258"/>
      <c r="D1225" s="258"/>
      <c r="E1225" s="259"/>
      <c r="F1225" s="260"/>
    </row>
    <row r="1226" customHeight="1" spans="1:6">
      <c r="A1226" s="256">
        <v>2220112</v>
      </c>
      <c r="B1226" s="257" t="s">
        <v>1003</v>
      </c>
      <c r="C1226" s="258"/>
      <c r="D1226" s="258"/>
      <c r="E1226" s="259"/>
      <c r="F1226" s="260"/>
    </row>
    <row r="1227" customHeight="1" spans="1:6">
      <c r="A1227" s="256">
        <v>2220113</v>
      </c>
      <c r="B1227" s="257" t="s">
        <v>1004</v>
      </c>
      <c r="C1227" s="258"/>
      <c r="D1227" s="258"/>
      <c r="E1227" s="259"/>
      <c r="F1227" s="260"/>
    </row>
    <row r="1228" customHeight="1" spans="1:6">
      <c r="A1228" s="256">
        <v>2220114</v>
      </c>
      <c r="B1228" s="257" t="s">
        <v>1005</v>
      </c>
      <c r="C1228" s="258"/>
      <c r="D1228" s="258"/>
      <c r="E1228" s="259"/>
      <c r="F1228" s="260"/>
    </row>
    <row r="1229" customHeight="1" spans="1:6">
      <c r="A1229" s="256">
        <v>2220115</v>
      </c>
      <c r="B1229" s="257" t="s">
        <v>1006</v>
      </c>
      <c r="C1229" s="258">
        <v>792</v>
      </c>
      <c r="D1229" s="258">
        <f>VLOOKUP(A1229,[1]Sheet2!$D$4:$F$304,3,FALSE)</f>
        <v>826</v>
      </c>
      <c r="E1229" s="259">
        <f>D1229/C1229</f>
        <v>1.04292929292929</v>
      </c>
      <c r="F1229" s="260"/>
    </row>
    <row r="1230" customHeight="1" spans="1:6">
      <c r="A1230" s="256">
        <v>2220118</v>
      </c>
      <c r="B1230" s="257" t="s">
        <v>1007</v>
      </c>
      <c r="C1230" s="258"/>
      <c r="D1230" s="258"/>
      <c r="E1230" s="259"/>
      <c r="F1230" s="260"/>
    </row>
    <row r="1231" customHeight="1" spans="1:6">
      <c r="A1231" s="256">
        <v>2220119</v>
      </c>
      <c r="B1231" s="257" t="s">
        <v>1008</v>
      </c>
      <c r="C1231" s="258"/>
      <c r="D1231" s="258"/>
      <c r="E1231" s="259"/>
      <c r="F1231" s="260"/>
    </row>
    <row r="1232" customHeight="1" spans="1:6">
      <c r="A1232" s="256">
        <v>2220120</v>
      </c>
      <c r="B1232" s="257" t="s">
        <v>1009</v>
      </c>
      <c r="C1232" s="258"/>
      <c r="D1232" s="258"/>
      <c r="E1232" s="259"/>
      <c r="F1232" s="260"/>
    </row>
    <row r="1233" customHeight="1" spans="1:6">
      <c r="A1233" s="256">
        <v>2220121</v>
      </c>
      <c r="B1233" s="257" t="s">
        <v>1010</v>
      </c>
      <c r="C1233" s="258"/>
      <c r="D1233" s="258"/>
      <c r="E1233" s="259"/>
      <c r="F1233" s="260"/>
    </row>
    <row r="1234" customHeight="1" spans="1:6">
      <c r="A1234" s="256">
        <v>2220150</v>
      </c>
      <c r="B1234" s="257" t="s">
        <v>92</v>
      </c>
      <c r="C1234" s="258"/>
      <c r="D1234" s="258"/>
      <c r="E1234" s="259"/>
      <c r="F1234" s="260"/>
    </row>
    <row r="1235" customHeight="1" spans="1:6">
      <c r="A1235" s="256">
        <v>2220199</v>
      </c>
      <c r="B1235" s="257" t="s">
        <v>1011</v>
      </c>
      <c r="C1235" s="258">
        <v>98</v>
      </c>
      <c r="D1235" s="258">
        <f>VLOOKUP(A1235,[1]Sheet2!$D$4:$F$304,3,FALSE)</f>
        <v>5</v>
      </c>
      <c r="E1235" s="259">
        <f>D1235/C1235</f>
        <v>0.0510204081632653</v>
      </c>
      <c r="F1235" s="260"/>
    </row>
    <row r="1236" customHeight="1" spans="1:6">
      <c r="A1236" s="251">
        <v>22203</v>
      </c>
      <c r="B1236" s="252" t="s">
        <v>1012</v>
      </c>
      <c r="C1236" s="253">
        <f>SUM(C1237:C1242)</f>
        <v>0</v>
      </c>
      <c r="D1236" s="253">
        <f>SUM(D1237:D1242)</f>
        <v>0</v>
      </c>
      <c r="E1236" s="254"/>
      <c r="F1236" s="255"/>
    </row>
    <row r="1237" customHeight="1" spans="1:6">
      <c r="A1237" s="256">
        <v>2220301</v>
      </c>
      <c r="B1237" s="257" t="s">
        <v>1013</v>
      </c>
      <c r="C1237" s="258"/>
      <c r="D1237" s="258"/>
      <c r="E1237" s="259"/>
      <c r="F1237" s="260"/>
    </row>
    <row r="1238" customHeight="1" spans="1:6">
      <c r="A1238" s="256">
        <v>2220303</v>
      </c>
      <c r="B1238" s="257" t="s">
        <v>1014</v>
      </c>
      <c r="C1238" s="258"/>
      <c r="D1238" s="258"/>
      <c r="E1238" s="259"/>
      <c r="F1238" s="260"/>
    </row>
    <row r="1239" customHeight="1" spans="1:6">
      <c r="A1239" s="256">
        <v>2220304</v>
      </c>
      <c r="B1239" s="257" t="s">
        <v>1015</v>
      </c>
      <c r="C1239" s="258"/>
      <c r="D1239" s="258"/>
      <c r="E1239" s="259"/>
      <c r="F1239" s="260"/>
    </row>
    <row r="1240" customHeight="1" spans="1:6">
      <c r="A1240" s="256">
        <v>2220305</v>
      </c>
      <c r="B1240" s="257" t="s">
        <v>1016</v>
      </c>
      <c r="C1240" s="258"/>
      <c r="D1240" s="258"/>
      <c r="E1240" s="259"/>
      <c r="F1240" s="260"/>
    </row>
    <row r="1241" customHeight="1" spans="1:6">
      <c r="A1241" s="256">
        <v>2220306</v>
      </c>
      <c r="B1241" s="257" t="s">
        <v>1017</v>
      </c>
      <c r="C1241" s="258"/>
      <c r="D1241" s="258"/>
      <c r="E1241" s="259"/>
      <c r="F1241" s="260"/>
    </row>
    <row r="1242" customHeight="1" spans="1:6">
      <c r="A1242" s="256">
        <v>2220399</v>
      </c>
      <c r="B1242" s="257" t="s">
        <v>1018</v>
      </c>
      <c r="C1242" s="258"/>
      <c r="D1242" s="258"/>
      <c r="E1242" s="259"/>
      <c r="F1242" s="260"/>
    </row>
    <row r="1243" customHeight="1" spans="1:6">
      <c r="A1243" s="251">
        <v>22204</v>
      </c>
      <c r="B1243" s="252" t="s">
        <v>1019</v>
      </c>
      <c r="C1243" s="253">
        <f>SUM(C1244:C1248)</f>
        <v>0</v>
      </c>
      <c r="D1243" s="253">
        <f>SUM(D1244:D1248)</f>
        <v>0</v>
      </c>
      <c r="E1243" s="254"/>
      <c r="F1243" s="255"/>
    </row>
    <row r="1244" customHeight="1" spans="1:6">
      <c r="A1244" s="256">
        <v>2220401</v>
      </c>
      <c r="B1244" s="257" t="s">
        <v>1020</v>
      </c>
      <c r="C1244" s="258"/>
      <c r="D1244" s="258"/>
      <c r="E1244" s="259"/>
      <c r="F1244" s="260"/>
    </row>
    <row r="1245" customHeight="1" spans="1:6">
      <c r="A1245" s="256">
        <v>2220402</v>
      </c>
      <c r="B1245" s="257" t="s">
        <v>1021</v>
      </c>
      <c r="C1245" s="258"/>
      <c r="D1245" s="258"/>
      <c r="E1245" s="259"/>
      <c r="F1245" s="260"/>
    </row>
    <row r="1246" customHeight="1" spans="1:6">
      <c r="A1246" s="256">
        <v>2220403</v>
      </c>
      <c r="B1246" s="257" t="s">
        <v>1022</v>
      </c>
      <c r="C1246" s="258"/>
      <c r="D1246" s="258"/>
      <c r="E1246" s="259"/>
      <c r="F1246" s="260"/>
    </row>
    <row r="1247" customHeight="1" spans="1:6">
      <c r="A1247" s="256">
        <v>2220404</v>
      </c>
      <c r="B1247" s="257" t="s">
        <v>1023</v>
      </c>
      <c r="C1247" s="258"/>
      <c r="D1247" s="258"/>
      <c r="E1247" s="259"/>
      <c r="F1247" s="260"/>
    </row>
    <row r="1248" customHeight="1" spans="1:6">
      <c r="A1248" s="256">
        <v>2220499</v>
      </c>
      <c r="B1248" s="257" t="s">
        <v>1024</v>
      </c>
      <c r="C1248" s="258"/>
      <c r="D1248" s="258"/>
      <c r="E1248" s="259"/>
      <c r="F1248" s="260"/>
    </row>
    <row r="1249" customHeight="1" spans="1:6">
      <c r="A1249" s="251">
        <v>22205</v>
      </c>
      <c r="B1249" s="252" t="s">
        <v>1025</v>
      </c>
      <c r="C1249" s="253">
        <f>SUM(C1250:C1261)</f>
        <v>16</v>
      </c>
      <c r="D1249" s="253">
        <f>SUM(D1250:D1261)</f>
        <v>220</v>
      </c>
      <c r="E1249" s="254">
        <f>D1249/C1249</f>
        <v>13.75</v>
      </c>
      <c r="F1249" s="255"/>
    </row>
    <row r="1250" customHeight="1" spans="1:6">
      <c r="A1250" s="256">
        <v>2220501</v>
      </c>
      <c r="B1250" s="257" t="s">
        <v>1026</v>
      </c>
      <c r="C1250" s="258"/>
      <c r="D1250" s="258"/>
      <c r="E1250" s="259"/>
      <c r="F1250" s="260"/>
    </row>
    <row r="1251" customHeight="1" spans="1:6">
      <c r="A1251" s="256">
        <v>2220502</v>
      </c>
      <c r="B1251" s="257" t="s">
        <v>1027</v>
      </c>
      <c r="C1251" s="258"/>
      <c r="D1251" s="258"/>
      <c r="E1251" s="259"/>
      <c r="F1251" s="260"/>
    </row>
    <row r="1252" customHeight="1" spans="1:6">
      <c r="A1252" s="256">
        <v>2220503</v>
      </c>
      <c r="B1252" s="257" t="s">
        <v>1028</v>
      </c>
      <c r="C1252" s="258"/>
      <c r="D1252" s="258"/>
      <c r="E1252" s="259"/>
      <c r="F1252" s="260"/>
    </row>
    <row r="1253" customHeight="1" spans="1:6">
      <c r="A1253" s="256">
        <v>2220504</v>
      </c>
      <c r="B1253" s="257" t="s">
        <v>1029</v>
      </c>
      <c r="C1253" s="258"/>
      <c r="D1253" s="258"/>
      <c r="E1253" s="259"/>
      <c r="F1253" s="260"/>
    </row>
    <row r="1254" customHeight="1" spans="1:6">
      <c r="A1254" s="256">
        <v>2220505</v>
      </c>
      <c r="B1254" s="257" t="s">
        <v>1030</v>
      </c>
      <c r="C1254" s="258"/>
      <c r="D1254" s="258"/>
      <c r="E1254" s="259"/>
      <c r="F1254" s="260"/>
    </row>
    <row r="1255" customHeight="1" spans="1:6">
      <c r="A1255" s="256">
        <v>2220506</v>
      </c>
      <c r="B1255" s="257" t="s">
        <v>1031</v>
      </c>
      <c r="C1255" s="258"/>
      <c r="D1255" s="258"/>
      <c r="E1255" s="259"/>
      <c r="F1255" s="260"/>
    </row>
    <row r="1256" customHeight="1" spans="1:6">
      <c r="A1256" s="256">
        <v>2220507</v>
      </c>
      <c r="B1256" s="257" t="s">
        <v>1032</v>
      </c>
      <c r="C1256" s="258"/>
      <c r="D1256" s="258"/>
      <c r="E1256" s="259"/>
      <c r="F1256" s="260"/>
    </row>
    <row r="1257" customHeight="1" spans="1:6">
      <c r="A1257" s="256">
        <v>2220508</v>
      </c>
      <c r="B1257" s="257" t="s">
        <v>1033</v>
      </c>
      <c r="C1257" s="258"/>
      <c r="D1257" s="258"/>
      <c r="E1257" s="259"/>
      <c r="F1257" s="260"/>
    </row>
    <row r="1258" customHeight="1" spans="1:6">
      <c r="A1258" s="256">
        <v>2220509</v>
      </c>
      <c r="B1258" s="257" t="s">
        <v>1034</v>
      </c>
      <c r="C1258" s="258"/>
      <c r="D1258" s="258"/>
      <c r="E1258" s="259"/>
      <c r="F1258" s="260"/>
    </row>
    <row r="1259" customHeight="1" spans="1:6">
      <c r="A1259" s="256">
        <v>2220510</v>
      </c>
      <c r="B1259" s="257" t="s">
        <v>1035</v>
      </c>
      <c r="C1259" s="258"/>
      <c r="D1259" s="258"/>
      <c r="E1259" s="259"/>
      <c r="F1259" s="260"/>
    </row>
    <row r="1260" customHeight="1" spans="1:6">
      <c r="A1260" s="256">
        <v>2220511</v>
      </c>
      <c r="B1260" s="257" t="s">
        <v>1036</v>
      </c>
      <c r="C1260" s="258">
        <v>14</v>
      </c>
      <c r="D1260" s="258">
        <f>VLOOKUP(A1260,[1]Sheet2!$D$4:$F$304,3,FALSE)</f>
        <v>220</v>
      </c>
      <c r="E1260" s="259">
        <f>D1260/C1260</f>
        <v>15.7142857142857</v>
      </c>
      <c r="F1260" s="260"/>
    </row>
    <row r="1261" customHeight="1" spans="1:6">
      <c r="A1261" s="256">
        <v>2220599</v>
      </c>
      <c r="B1261" s="257" t="s">
        <v>1037</v>
      </c>
      <c r="C1261" s="258">
        <v>2</v>
      </c>
      <c r="D1261" s="258"/>
      <c r="E1261" s="259"/>
      <c r="F1261" s="260"/>
    </row>
    <row r="1262" customHeight="1" spans="1:6">
      <c r="A1262" s="246">
        <v>224</v>
      </c>
      <c r="B1262" s="247" t="s">
        <v>1038</v>
      </c>
      <c r="C1262" s="248">
        <f>SUM(C1263,C1274,C1281,C1289,C1302,C1306,C1310)</f>
        <v>5206</v>
      </c>
      <c r="D1262" s="248">
        <f>SUM(D1263,D1274,D1281,D1289,D1302,D1306,D1310)</f>
        <v>4067</v>
      </c>
      <c r="E1262" s="249">
        <f>D1262/C1262</f>
        <v>0.781213983864771</v>
      </c>
      <c r="F1262" s="250"/>
    </row>
    <row r="1263" customHeight="1" spans="1:6">
      <c r="A1263" s="251">
        <v>22401</v>
      </c>
      <c r="B1263" s="252" t="s">
        <v>1039</v>
      </c>
      <c r="C1263" s="253">
        <f>SUM(C1264:C1273)</f>
        <v>1990</v>
      </c>
      <c r="D1263" s="253">
        <f>SUM(D1264:D1273)</f>
        <v>1231</v>
      </c>
      <c r="E1263" s="254">
        <f>D1263/C1263</f>
        <v>0.618592964824121</v>
      </c>
      <c r="F1263" s="255"/>
    </row>
    <row r="1264" customHeight="1" spans="1:6">
      <c r="A1264" s="256">
        <v>2240101</v>
      </c>
      <c r="B1264" s="257" t="s">
        <v>83</v>
      </c>
      <c r="C1264" s="258">
        <v>838</v>
      </c>
      <c r="D1264" s="258">
        <f>VLOOKUP(A1264,[1]Sheet2!$D$4:$F$304,3,FALSE)</f>
        <v>757</v>
      </c>
      <c r="E1264" s="259">
        <f>D1264/C1264</f>
        <v>0.903341288782816</v>
      </c>
      <c r="F1264" s="260"/>
    </row>
    <row r="1265" customHeight="1" spans="1:6">
      <c r="A1265" s="256">
        <v>2240102</v>
      </c>
      <c r="B1265" s="257" t="s">
        <v>84</v>
      </c>
      <c r="C1265" s="258">
        <v>73</v>
      </c>
      <c r="D1265" s="258">
        <f>VLOOKUP(A1265,[1]Sheet2!$D$4:$F$304,3,FALSE)</f>
        <v>40</v>
      </c>
      <c r="E1265" s="259">
        <f>D1265/C1265</f>
        <v>0.547945205479452</v>
      </c>
      <c r="F1265" s="260"/>
    </row>
    <row r="1266" customHeight="1" spans="1:6">
      <c r="A1266" s="256">
        <v>2240103</v>
      </c>
      <c r="B1266" s="257" t="s">
        <v>85</v>
      </c>
      <c r="C1266" s="258"/>
      <c r="D1266" s="258"/>
      <c r="E1266" s="259"/>
      <c r="F1266" s="260"/>
    </row>
    <row r="1267" customHeight="1" spans="1:6">
      <c r="A1267" s="256">
        <v>2240104</v>
      </c>
      <c r="B1267" s="257" t="s">
        <v>1040</v>
      </c>
      <c r="C1267" s="258">
        <v>572</v>
      </c>
      <c r="D1267" s="258">
        <f>VLOOKUP(A1267,[1]Sheet2!$D$4:$F$304,3,FALSE)</f>
        <v>129</v>
      </c>
      <c r="E1267" s="259">
        <f>D1267/C1267</f>
        <v>0.225524475524476</v>
      </c>
      <c r="F1267" s="260"/>
    </row>
    <row r="1268" customHeight="1" spans="1:6">
      <c r="A1268" s="256">
        <v>2240105</v>
      </c>
      <c r="B1268" s="257" t="s">
        <v>1041</v>
      </c>
      <c r="C1268" s="258"/>
      <c r="D1268" s="258"/>
      <c r="E1268" s="259"/>
      <c r="F1268" s="260"/>
    </row>
    <row r="1269" customHeight="1" spans="1:6">
      <c r="A1269" s="256">
        <v>2240106</v>
      </c>
      <c r="B1269" s="257" t="s">
        <v>1042</v>
      </c>
      <c r="C1269" s="258">
        <v>313</v>
      </c>
      <c r="D1269" s="258">
        <f>VLOOKUP(A1269,[1]Sheet2!$D$4:$F$304,3,FALSE)</f>
        <v>55</v>
      </c>
      <c r="E1269" s="259">
        <f>D1269/C1269</f>
        <v>0.175718849840256</v>
      </c>
      <c r="F1269" s="260"/>
    </row>
    <row r="1270" customHeight="1" spans="1:6">
      <c r="A1270" s="256">
        <v>2240108</v>
      </c>
      <c r="B1270" s="257" t="s">
        <v>1043</v>
      </c>
      <c r="C1270" s="258"/>
      <c r="D1270" s="258"/>
      <c r="E1270" s="259"/>
      <c r="F1270" s="260"/>
    </row>
    <row r="1271" customHeight="1" spans="1:6">
      <c r="A1271" s="256">
        <v>2240109</v>
      </c>
      <c r="B1271" s="257" t="s">
        <v>1044</v>
      </c>
      <c r="C1271" s="258">
        <v>27</v>
      </c>
      <c r="D1271" s="258">
        <f>VLOOKUP(A1271,[1]Sheet2!$D$4:$F$304,3,FALSE)</f>
        <v>68</v>
      </c>
      <c r="E1271" s="259">
        <f>D1271/C1271</f>
        <v>2.51851851851852</v>
      </c>
      <c r="F1271" s="260"/>
    </row>
    <row r="1272" customHeight="1" spans="1:6">
      <c r="A1272" s="256">
        <v>2240150</v>
      </c>
      <c r="B1272" s="257" t="s">
        <v>92</v>
      </c>
      <c r="C1272" s="258">
        <v>166</v>
      </c>
      <c r="D1272" s="258">
        <f>VLOOKUP(A1272,[1]Sheet2!$D$4:$F$304,3,FALSE)</f>
        <v>182</v>
      </c>
      <c r="E1272" s="259">
        <f>D1272/C1272</f>
        <v>1.09638554216867</v>
      </c>
      <c r="F1272" s="260"/>
    </row>
    <row r="1273" customHeight="1" spans="1:6">
      <c r="A1273" s="256">
        <v>2240199</v>
      </c>
      <c r="B1273" s="257" t="s">
        <v>1045</v>
      </c>
      <c r="C1273" s="258">
        <v>1</v>
      </c>
      <c r="D1273" s="258"/>
      <c r="E1273" s="259"/>
      <c r="F1273" s="260"/>
    </row>
    <row r="1274" customHeight="1" spans="1:6">
      <c r="A1274" s="251">
        <v>22402</v>
      </c>
      <c r="B1274" s="252" t="s">
        <v>1046</v>
      </c>
      <c r="C1274" s="253">
        <f>SUM(C1275:C1280)</f>
        <v>3216</v>
      </c>
      <c r="D1274" s="253">
        <f>SUM(D1275:D1280)</f>
        <v>2836</v>
      </c>
      <c r="E1274" s="254">
        <f>D1274/C1274</f>
        <v>0.881840796019901</v>
      </c>
      <c r="F1274" s="255"/>
    </row>
    <row r="1275" customHeight="1" spans="1:6">
      <c r="A1275" s="256">
        <v>2240201</v>
      </c>
      <c r="B1275" s="257" t="s">
        <v>83</v>
      </c>
      <c r="C1275" s="258">
        <v>3032</v>
      </c>
      <c r="D1275" s="258">
        <f>VLOOKUP(A1275,[1]Sheet2!$D$4:$F$304,3,FALSE)</f>
        <v>2027</v>
      </c>
      <c r="E1275" s="259">
        <f>D1275/C1275</f>
        <v>0.66853562005277</v>
      </c>
      <c r="F1275" s="260"/>
    </row>
    <row r="1276" customHeight="1" spans="1:6">
      <c r="A1276" s="256">
        <v>2240202</v>
      </c>
      <c r="B1276" s="257" t="s">
        <v>84</v>
      </c>
      <c r="C1276" s="258">
        <v>152</v>
      </c>
      <c r="D1276" s="258">
        <f>VLOOKUP(A1276,[1]Sheet2!$D$4:$F$304,3,FALSE)</f>
        <v>809</v>
      </c>
      <c r="E1276" s="259">
        <f>D1276/C1276</f>
        <v>5.32236842105263</v>
      </c>
      <c r="F1276" s="260"/>
    </row>
    <row r="1277" customHeight="1" spans="1:6">
      <c r="A1277" s="256">
        <v>2240203</v>
      </c>
      <c r="B1277" s="257" t="s">
        <v>85</v>
      </c>
      <c r="C1277" s="258"/>
      <c r="D1277" s="258"/>
      <c r="E1277" s="259"/>
      <c r="F1277" s="260"/>
    </row>
    <row r="1278" customHeight="1" spans="1:6">
      <c r="A1278" s="256">
        <v>2240204</v>
      </c>
      <c r="B1278" s="257" t="s">
        <v>1047</v>
      </c>
      <c r="C1278" s="258"/>
      <c r="D1278" s="258"/>
      <c r="E1278" s="259"/>
      <c r="F1278" s="260"/>
    </row>
    <row r="1279" customHeight="1" spans="1:6">
      <c r="A1279" s="256">
        <v>2240250</v>
      </c>
      <c r="B1279" s="257" t="s">
        <v>92</v>
      </c>
      <c r="C1279" s="258"/>
      <c r="D1279" s="258"/>
      <c r="E1279" s="259"/>
      <c r="F1279" s="260"/>
    </row>
    <row r="1280" customHeight="1" spans="1:6">
      <c r="A1280" s="256">
        <v>2240299</v>
      </c>
      <c r="B1280" s="257" t="s">
        <v>1048</v>
      </c>
      <c r="C1280" s="258">
        <v>32</v>
      </c>
      <c r="D1280" s="258"/>
      <c r="E1280" s="259"/>
      <c r="F1280" s="260"/>
    </row>
    <row r="1281" customHeight="1" spans="1:6">
      <c r="A1281" s="251">
        <v>22404</v>
      </c>
      <c r="B1281" s="252" t="s">
        <v>1049</v>
      </c>
      <c r="C1281" s="253">
        <f>SUM(C1282:C1288)</f>
        <v>0</v>
      </c>
      <c r="D1281" s="253">
        <f>SUM(D1282:D1288)</f>
        <v>0</v>
      </c>
      <c r="E1281" s="254"/>
      <c r="F1281" s="255"/>
    </row>
    <row r="1282" customHeight="1" spans="1:6">
      <c r="A1282" s="256">
        <v>2240401</v>
      </c>
      <c r="B1282" s="257" t="s">
        <v>83</v>
      </c>
      <c r="C1282" s="258"/>
      <c r="D1282" s="258"/>
      <c r="E1282" s="259"/>
      <c r="F1282" s="260"/>
    </row>
    <row r="1283" customHeight="1" spans="1:6">
      <c r="A1283" s="256">
        <v>2240402</v>
      </c>
      <c r="B1283" s="257" t="s">
        <v>84</v>
      </c>
      <c r="C1283" s="258"/>
      <c r="D1283" s="258"/>
      <c r="E1283" s="259"/>
      <c r="F1283" s="260"/>
    </row>
    <row r="1284" customHeight="1" spans="1:6">
      <c r="A1284" s="256">
        <v>2240403</v>
      </c>
      <c r="B1284" s="257" t="s">
        <v>85</v>
      </c>
      <c r="C1284" s="258"/>
      <c r="D1284" s="258"/>
      <c r="E1284" s="259"/>
      <c r="F1284" s="260"/>
    </row>
    <row r="1285" customHeight="1" spans="1:6">
      <c r="A1285" s="256">
        <v>2240404</v>
      </c>
      <c r="B1285" s="257" t="s">
        <v>1050</v>
      </c>
      <c r="C1285" s="258"/>
      <c r="D1285" s="258"/>
      <c r="E1285" s="259"/>
      <c r="F1285" s="260"/>
    </row>
    <row r="1286" customHeight="1" spans="1:6">
      <c r="A1286" s="256">
        <v>2240405</v>
      </c>
      <c r="B1286" s="257" t="s">
        <v>1051</v>
      </c>
      <c r="C1286" s="258"/>
      <c r="D1286" s="258"/>
      <c r="E1286" s="259"/>
      <c r="F1286" s="260"/>
    </row>
    <row r="1287" customHeight="1" spans="1:6">
      <c r="A1287" s="256">
        <v>2240450</v>
      </c>
      <c r="B1287" s="257" t="s">
        <v>92</v>
      </c>
      <c r="C1287" s="258"/>
      <c r="D1287" s="258"/>
      <c r="E1287" s="259"/>
      <c r="F1287" s="260"/>
    </row>
    <row r="1288" customHeight="1" spans="1:6">
      <c r="A1288" s="256">
        <v>2240499</v>
      </c>
      <c r="B1288" s="257" t="s">
        <v>1052</v>
      </c>
      <c r="C1288" s="258"/>
      <c r="D1288" s="258"/>
      <c r="E1288" s="259"/>
      <c r="F1288" s="260"/>
    </row>
    <row r="1289" customHeight="1" spans="1:6">
      <c r="A1289" s="251">
        <v>22405</v>
      </c>
      <c r="B1289" s="252" t="s">
        <v>1053</v>
      </c>
      <c r="C1289" s="253">
        <f>SUM(C1290:C1301)</f>
        <v>0</v>
      </c>
      <c r="D1289" s="253">
        <f>SUM(D1290:D1301)</f>
        <v>0</v>
      </c>
      <c r="E1289" s="254"/>
      <c r="F1289" s="255"/>
    </row>
    <row r="1290" customHeight="1" spans="1:6">
      <c r="A1290" s="256">
        <v>2240501</v>
      </c>
      <c r="B1290" s="257" t="s">
        <v>83</v>
      </c>
      <c r="C1290" s="258"/>
      <c r="D1290" s="258"/>
      <c r="E1290" s="259"/>
      <c r="F1290" s="260"/>
    </row>
    <row r="1291" customHeight="1" spans="1:6">
      <c r="A1291" s="256">
        <v>2240502</v>
      </c>
      <c r="B1291" s="257" t="s">
        <v>84</v>
      </c>
      <c r="C1291" s="258"/>
      <c r="D1291" s="258"/>
      <c r="E1291" s="259"/>
      <c r="F1291" s="260"/>
    </row>
    <row r="1292" customHeight="1" spans="1:6">
      <c r="A1292" s="256">
        <v>2240503</v>
      </c>
      <c r="B1292" s="257" t="s">
        <v>85</v>
      </c>
      <c r="C1292" s="258"/>
      <c r="D1292" s="258"/>
      <c r="E1292" s="259"/>
      <c r="F1292" s="260"/>
    </row>
    <row r="1293" customHeight="1" spans="1:6">
      <c r="A1293" s="256">
        <v>2240504</v>
      </c>
      <c r="B1293" s="257" t="s">
        <v>1054</v>
      </c>
      <c r="C1293" s="258"/>
      <c r="D1293" s="258"/>
      <c r="E1293" s="259"/>
      <c r="F1293" s="260"/>
    </row>
    <row r="1294" customHeight="1" spans="1:6">
      <c r="A1294" s="256">
        <v>2240505</v>
      </c>
      <c r="B1294" s="257" t="s">
        <v>1055</v>
      </c>
      <c r="C1294" s="258"/>
      <c r="D1294" s="258"/>
      <c r="E1294" s="259"/>
      <c r="F1294" s="260"/>
    </row>
    <row r="1295" customHeight="1" spans="1:6">
      <c r="A1295" s="256">
        <v>2240506</v>
      </c>
      <c r="B1295" s="257" t="s">
        <v>1056</v>
      </c>
      <c r="C1295" s="258"/>
      <c r="D1295" s="258"/>
      <c r="E1295" s="259"/>
      <c r="F1295" s="260"/>
    </row>
    <row r="1296" customHeight="1" spans="1:6">
      <c r="A1296" s="256">
        <v>2240507</v>
      </c>
      <c r="B1296" s="257" t="s">
        <v>1057</v>
      </c>
      <c r="C1296" s="258"/>
      <c r="D1296" s="258"/>
      <c r="E1296" s="259"/>
      <c r="F1296" s="260"/>
    </row>
    <row r="1297" customHeight="1" spans="1:6">
      <c r="A1297" s="256">
        <v>2240508</v>
      </c>
      <c r="B1297" s="257" t="s">
        <v>1058</v>
      </c>
      <c r="C1297" s="258"/>
      <c r="D1297" s="258"/>
      <c r="E1297" s="259"/>
      <c r="F1297" s="260"/>
    </row>
    <row r="1298" customHeight="1" spans="1:6">
      <c r="A1298" s="256">
        <v>2240509</v>
      </c>
      <c r="B1298" s="257" t="s">
        <v>1059</v>
      </c>
      <c r="C1298" s="258"/>
      <c r="D1298" s="258"/>
      <c r="E1298" s="259"/>
      <c r="F1298" s="260"/>
    </row>
    <row r="1299" customHeight="1" spans="1:6">
      <c r="A1299" s="256">
        <v>2240510</v>
      </c>
      <c r="B1299" s="257" t="s">
        <v>1060</v>
      </c>
      <c r="C1299" s="258"/>
      <c r="D1299" s="258"/>
      <c r="E1299" s="259"/>
      <c r="F1299" s="260"/>
    </row>
    <row r="1300" customHeight="1" spans="1:6">
      <c r="A1300" s="256">
        <v>2240550</v>
      </c>
      <c r="B1300" s="257" t="s">
        <v>1061</v>
      </c>
      <c r="C1300" s="258"/>
      <c r="D1300" s="258"/>
      <c r="E1300" s="259"/>
      <c r="F1300" s="260"/>
    </row>
    <row r="1301" customHeight="1" spans="1:6">
      <c r="A1301" s="256">
        <v>2240599</v>
      </c>
      <c r="B1301" s="257" t="s">
        <v>1062</v>
      </c>
      <c r="C1301" s="258"/>
      <c r="D1301" s="258"/>
      <c r="E1301" s="259"/>
      <c r="F1301" s="260"/>
    </row>
    <row r="1302" customHeight="1" spans="1:6">
      <c r="A1302" s="251">
        <v>22406</v>
      </c>
      <c r="B1302" s="252" t="s">
        <v>1063</v>
      </c>
      <c r="C1302" s="253">
        <f>SUM(C1303:C1305)</f>
        <v>0</v>
      </c>
      <c r="D1302" s="253">
        <f>SUM(D1303:D1305)</f>
        <v>0</v>
      </c>
      <c r="E1302" s="254"/>
      <c r="F1302" s="255"/>
    </row>
    <row r="1303" customHeight="1" spans="1:6">
      <c r="A1303" s="256">
        <v>2240601</v>
      </c>
      <c r="B1303" s="257" t="s">
        <v>1064</v>
      </c>
      <c r="C1303" s="258"/>
      <c r="D1303" s="258"/>
      <c r="E1303" s="259"/>
      <c r="F1303" s="260"/>
    </row>
    <row r="1304" customHeight="1" spans="1:6">
      <c r="A1304" s="256">
        <v>2240602</v>
      </c>
      <c r="B1304" s="257" t="s">
        <v>1065</v>
      </c>
      <c r="C1304" s="258"/>
      <c r="D1304" s="258"/>
      <c r="E1304" s="259"/>
      <c r="F1304" s="260"/>
    </row>
    <row r="1305" customHeight="1" spans="1:6">
      <c r="A1305" s="256">
        <v>2240699</v>
      </c>
      <c r="B1305" s="257" t="s">
        <v>1066</v>
      </c>
      <c r="C1305" s="258"/>
      <c r="D1305" s="258"/>
      <c r="E1305" s="259"/>
      <c r="F1305" s="260"/>
    </row>
    <row r="1306" customHeight="1" spans="1:6">
      <c r="A1306" s="251">
        <v>22407</v>
      </c>
      <c r="B1306" s="252" t="s">
        <v>1067</v>
      </c>
      <c r="C1306" s="253">
        <f>SUM(C1307:C1309)</f>
        <v>0</v>
      </c>
      <c r="D1306" s="253">
        <f>SUM(D1307:D1309)</f>
        <v>0</v>
      </c>
      <c r="E1306" s="254"/>
      <c r="F1306" s="255"/>
    </row>
    <row r="1307" customHeight="1" spans="1:6">
      <c r="A1307" s="256">
        <v>2240703</v>
      </c>
      <c r="B1307" s="257" t="s">
        <v>1068</v>
      </c>
      <c r="C1307" s="258"/>
      <c r="D1307" s="258"/>
      <c r="E1307" s="259"/>
      <c r="F1307" s="260"/>
    </row>
    <row r="1308" customHeight="1" spans="1:6">
      <c r="A1308" s="256">
        <v>2240704</v>
      </c>
      <c r="B1308" s="257" t="s">
        <v>1069</v>
      </c>
      <c r="C1308" s="258"/>
      <c r="D1308" s="258"/>
      <c r="E1308" s="259"/>
      <c r="F1308" s="260"/>
    </row>
    <row r="1309" customHeight="1" spans="1:6">
      <c r="A1309" s="256">
        <v>2240799</v>
      </c>
      <c r="B1309" s="257" t="s">
        <v>1070</v>
      </c>
      <c r="C1309" s="258"/>
      <c r="D1309" s="258"/>
      <c r="E1309" s="259"/>
      <c r="F1309" s="260"/>
    </row>
    <row r="1310" customHeight="1" spans="1:6">
      <c r="A1310" s="251">
        <v>22499</v>
      </c>
      <c r="B1310" s="252" t="s">
        <v>1071</v>
      </c>
      <c r="C1310" s="253">
        <f>C1311</f>
        <v>0</v>
      </c>
      <c r="D1310" s="253">
        <f>D1311</f>
        <v>0</v>
      </c>
      <c r="E1310" s="254"/>
      <c r="F1310" s="255"/>
    </row>
    <row r="1311" customHeight="1" spans="1:6">
      <c r="A1311" s="256">
        <v>2249999</v>
      </c>
      <c r="B1311" s="257" t="s">
        <v>1072</v>
      </c>
      <c r="C1311" s="258"/>
      <c r="D1311" s="258"/>
      <c r="E1311" s="259"/>
      <c r="F1311" s="260"/>
    </row>
    <row r="1312" customHeight="1" spans="1:6">
      <c r="A1312" s="246">
        <v>227</v>
      </c>
      <c r="B1312" s="247" t="s">
        <v>1073</v>
      </c>
      <c r="C1312" s="248"/>
      <c r="D1312" s="248">
        <v>15000</v>
      </c>
      <c r="E1312" s="249"/>
      <c r="F1312" s="250"/>
    </row>
    <row r="1313" customHeight="1" spans="1:6">
      <c r="A1313" s="246">
        <v>229</v>
      </c>
      <c r="B1313" s="247" t="s">
        <v>1074</v>
      </c>
      <c r="C1313" s="248">
        <f>C1314+C1316</f>
        <v>119</v>
      </c>
      <c r="D1313" s="248">
        <f>D1314+D1316</f>
        <v>1272</v>
      </c>
      <c r="E1313" s="249">
        <f>D1313/C1313</f>
        <v>10.6890756302521</v>
      </c>
      <c r="F1313" s="250"/>
    </row>
    <row r="1314" customHeight="1" spans="1:6">
      <c r="A1314" s="251">
        <v>22902</v>
      </c>
      <c r="B1314" s="252" t="s">
        <v>1075</v>
      </c>
      <c r="C1314" s="253">
        <f>C1315</f>
        <v>0</v>
      </c>
      <c r="D1314" s="253">
        <f>D1315</f>
        <v>1100</v>
      </c>
      <c r="E1314" s="254"/>
      <c r="F1314" s="255"/>
    </row>
    <row r="1315" customHeight="1" spans="1:6">
      <c r="A1315" s="256">
        <v>2290201</v>
      </c>
      <c r="B1315" s="257" t="s">
        <v>1076</v>
      </c>
      <c r="C1315" s="258"/>
      <c r="D1315" s="258">
        <v>1100</v>
      </c>
      <c r="E1315" s="259"/>
      <c r="F1315" s="260"/>
    </row>
    <row r="1316" customHeight="1" spans="1:6">
      <c r="A1316" s="251">
        <v>22999</v>
      </c>
      <c r="B1316" s="252" t="s">
        <v>1077</v>
      </c>
      <c r="C1316" s="253">
        <f>C1317</f>
        <v>119</v>
      </c>
      <c r="D1316" s="253">
        <f>D1317</f>
        <v>172</v>
      </c>
      <c r="E1316" s="254">
        <f>D1316/C1316</f>
        <v>1.4453781512605</v>
      </c>
      <c r="F1316" s="255"/>
    </row>
    <row r="1317" customHeight="1" spans="1:6">
      <c r="A1317" s="256">
        <v>2299999</v>
      </c>
      <c r="B1317" s="257" t="s">
        <v>1078</v>
      </c>
      <c r="C1317" s="258">
        <v>119</v>
      </c>
      <c r="D1317" s="258">
        <f>VLOOKUP(A1317,[1]Sheet2!$D$4:$F$304,3,FALSE)</f>
        <v>172</v>
      </c>
      <c r="E1317" s="259">
        <f>D1317/C1317</f>
        <v>1.4453781512605</v>
      </c>
      <c r="F1317" s="260"/>
    </row>
    <row r="1318" customHeight="1" spans="1:6">
      <c r="A1318" s="246">
        <v>232</v>
      </c>
      <c r="B1318" s="247" t="s">
        <v>1079</v>
      </c>
      <c r="C1318" s="248">
        <f>SUM(C1319,C1321,C1326)</f>
        <v>86179</v>
      </c>
      <c r="D1318" s="248">
        <f>SUM(D1319,D1321,D1326)</f>
        <v>90300</v>
      </c>
      <c r="E1318" s="249">
        <f>D1318/C1318</f>
        <v>1.04781907425243</v>
      </c>
      <c r="F1318" s="250"/>
    </row>
    <row r="1319" customHeight="1" spans="1:6">
      <c r="A1319" s="251">
        <v>23201</v>
      </c>
      <c r="B1319" s="252" t="s">
        <v>1080</v>
      </c>
      <c r="C1319" s="253">
        <f>C1320</f>
        <v>0</v>
      </c>
      <c r="D1319" s="253">
        <f>D1320</f>
        <v>0</v>
      </c>
      <c r="E1319" s="254"/>
      <c r="F1319" s="255"/>
    </row>
    <row r="1320" customHeight="1" spans="1:6">
      <c r="A1320" s="256">
        <v>2320101</v>
      </c>
      <c r="B1320" s="257" t="s">
        <v>1081</v>
      </c>
      <c r="C1320" s="258"/>
      <c r="D1320" s="258"/>
      <c r="E1320" s="259"/>
      <c r="F1320" s="260"/>
    </row>
    <row r="1321" customHeight="1" spans="1:6">
      <c r="A1321" s="251">
        <v>23202</v>
      </c>
      <c r="B1321" s="252" t="s">
        <v>1082</v>
      </c>
      <c r="C1321" s="253">
        <f>SUM(C1322:C1325)</f>
        <v>0</v>
      </c>
      <c r="D1321" s="253">
        <f>SUM(D1322:D1325)</f>
        <v>0</v>
      </c>
      <c r="E1321" s="254"/>
      <c r="F1321" s="255"/>
    </row>
    <row r="1322" customHeight="1" spans="1:6">
      <c r="A1322" s="256">
        <v>2320201</v>
      </c>
      <c r="B1322" s="257" t="s">
        <v>1083</v>
      </c>
      <c r="C1322" s="258"/>
      <c r="D1322" s="258"/>
      <c r="E1322" s="259"/>
      <c r="F1322" s="260"/>
    </row>
    <row r="1323" customHeight="1" spans="1:6">
      <c r="A1323" s="256">
        <v>2320202</v>
      </c>
      <c r="B1323" s="257" t="s">
        <v>1084</v>
      </c>
      <c r="C1323" s="258"/>
      <c r="D1323" s="258"/>
      <c r="E1323" s="259"/>
      <c r="F1323" s="260"/>
    </row>
    <row r="1324" customHeight="1" spans="1:6">
      <c r="A1324" s="256">
        <v>2320203</v>
      </c>
      <c r="B1324" s="257" t="s">
        <v>1085</v>
      </c>
      <c r="C1324" s="258"/>
      <c r="D1324" s="258"/>
      <c r="E1324" s="259"/>
      <c r="F1324" s="260"/>
    </row>
    <row r="1325" customHeight="1" spans="1:6">
      <c r="A1325" s="256">
        <v>2320299</v>
      </c>
      <c r="B1325" s="257" t="s">
        <v>1086</v>
      </c>
      <c r="C1325" s="258"/>
      <c r="D1325" s="258"/>
      <c r="E1325" s="259"/>
      <c r="F1325" s="260"/>
    </row>
    <row r="1326" customHeight="1" spans="1:6">
      <c r="A1326" s="251">
        <v>23203</v>
      </c>
      <c r="B1326" s="252" t="s">
        <v>1087</v>
      </c>
      <c r="C1326" s="253">
        <f>SUM(C1327:C1330)</f>
        <v>86179</v>
      </c>
      <c r="D1326" s="253">
        <f>SUM(D1327:D1330)</f>
        <v>90300</v>
      </c>
      <c r="E1326" s="254">
        <f>D1326/C1326</f>
        <v>1.04781907425243</v>
      </c>
      <c r="F1326" s="255"/>
    </row>
    <row r="1327" customHeight="1" spans="1:6">
      <c r="A1327" s="256">
        <v>2320301</v>
      </c>
      <c r="B1327" s="257" t="s">
        <v>1088</v>
      </c>
      <c r="C1327" s="258">
        <v>86179</v>
      </c>
      <c r="D1327" s="258">
        <f>VLOOKUP(A1327,[1]Sheet2!$D$4:$F$304,3,FALSE)</f>
        <v>90300</v>
      </c>
      <c r="E1327" s="259">
        <f>D1327/C1327</f>
        <v>1.04781907425243</v>
      </c>
      <c r="F1327" s="260"/>
    </row>
    <row r="1328" customHeight="1" spans="1:6">
      <c r="A1328" s="256">
        <v>2320302</v>
      </c>
      <c r="B1328" s="257" t="s">
        <v>1089</v>
      </c>
      <c r="C1328" s="258"/>
      <c r="D1328" s="258"/>
      <c r="E1328" s="259"/>
      <c r="F1328" s="260"/>
    </row>
    <row r="1329" customHeight="1" spans="1:6">
      <c r="A1329" s="256">
        <v>2320303</v>
      </c>
      <c r="B1329" s="257" t="s">
        <v>1090</v>
      </c>
      <c r="C1329" s="258"/>
      <c r="D1329" s="258"/>
      <c r="E1329" s="259"/>
      <c r="F1329" s="260"/>
    </row>
    <row r="1330" customHeight="1" spans="1:6">
      <c r="A1330" s="256">
        <v>2320399</v>
      </c>
      <c r="B1330" s="257" t="s">
        <v>1091</v>
      </c>
      <c r="C1330" s="258"/>
      <c r="D1330" s="258"/>
      <c r="E1330" s="259"/>
      <c r="F1330" s="260"/>
    </row>
    <row r="1331" customHeight="1" spans="1:6">
      <c r="A1331" s="246">
        <v>233</v>
      </c>
      <c r="B1331" s="247" t="s">
        <v>1092</v>
      </c>
      <c r="C1331" s="248">
        <f>SUM(C1332,C1334,C1336)</f>
        <v>236</v>
      </c>
      <c r="D1331" s="248">
        <f>SUM(D1332,D1334,D1336)</f>
        <v>150</v>
      </c>
      <c r="E1331" s="249">
        <f>D1331/C1331</f>
        <v>0.635593220338983</v>
      </c>
      <c r="F1331" s="250"/>
    </row>
    <row r="1332" customHeight="1" spans="1:6">
      <c r="A1332" s="251">
        <v>23301</v>
      </c>
      <c r="B1332" s="252" t="s">
        <v>1093</v>
      </c>
      <c r="C1332" s="253">
        <f t="shared" ref="C1332:C1336" si="8">C1333</f>
        <v>0</v>
      </c>
      <c r="D1332" s="253">
        <f>D1333</f>
        <v>0</v>
      </c>
      <c r="E1332" s="254"/>
      <c r="F1332" s="255"/>
    </row>
    <row r="1333" customHeight="1" spans="1:6">
      <c r="A1333" s="256">
        <v>2330101</v>
      </c>
      <c r="B1333" s="257" t="s">
        <v>1094</v>
      </c>
      <c r="C1333" s="258"/>
      <c r="D1333" s="258"/>
      <c r="E1333" s="259"/>
      <c r="F1333" s="260"/>
    </row>
    <row r="1334" customHeight="1" spans="1:6">
      <c r="A1334" s="251">
        <v>23302</v>
      </c>
      <c r="B1334" s="252" t="s">
        <v>1095</v>
      </c>
      <c r="C1334" s="253">
        <f t="shared" si="8"/>
        <v>0</v>
      </c>
      <c r="D1334" s="253">
        <f>D1335</f>
        <v>0</v>
      </c>
      <c r="E1334" s="254"/>
      <c r="F1334" s="255"/>
    </row>
    <row r="1335" customHeight="1" spans="1:6">
      <c r="A1335" s="256">
        <v>2330201</v>
      </c>
      <c r="B1335" s="257" t="s">
        <v>1096</v>
      </c>
      <c r="C1335" s="258"/>
      <c r="D1335" s="258"/>
      <c r="E1335" s="259"/>
      <c r="F1335" s="260"/>
    </row>
    <row r="1336" customHeight="1" spans="1:6">
      <c r="A1336" s="251">
        <v>23303</v>
      </c>
      <c r="B1336" s="252" t="s">
        <v>1097</v>
      </c>
      <c r="C1336" s="253">
        <f t="shared" si="8"/>
        <v>236</v>
      </c>
      <c r="D1336" s="253">
        <f>D1337</f>
        <v>150</v>
      </c>
      <c r="E1336" s="254">
        <f>D1336/C1336</f>
        <v>0.635593220338983</v>
      </c>
      <c r="F1336" s="255"/>
    </row>
    <row r="1337" customHeight="1" spans="1:6">
      <c r="A1337" s="268">
        <v>2330301</v>
      </c>
      <c r="B1337" s="269" t="s">
        <v>1098</v>
      </c>
      <c r="C1337" s="270">
        <v>236</v>
      </c>
      <c r="D1337" s="270">
        <f>VLOOKUP(A1337,[1]Sheet2!$D$4:$F$304,3,FALSE)</f>
        <v>150</v>
      </c>
      <c r="E1337" s="271">
        <f>D1337/C1337</f>
        <v>0.635593220338983</v>
      </c>
      <c r="F1337" s="272"/>
    </row>
  </sheetData>
  <mergeCells count="2">
    <mergeCell ref="A2:F2"/>
    <mergeCell ref="A5:B5"/>
  </mergeCells>
  <dataValidations count="1">
    <dataValidation type="decimal" operator="between" allowBlank="1" showInputMessage="1" showErrorMessage="1" sqref="C5:D5 C1312 D1312 C1313:D1313 C1314:D1314 C1315:D1315 C1337 C6:D1311 C1316:D1336">
      <formula1>-99999999999999</formula1>
      <formula2>99999999999999</formula2>
    </dataValidation>
  </dataValidations>
  <pageMargins left="0.707638888888889" right="0.707638888888889" top="0.747916666666667" bottom="0.747916666666667" header="0.313888888888889" footer="0.313888888888889"/>
  <pageSetup paperSize="9" scale="8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 tint="-0.0499893185216834"/>
  </sheetPr>
  <dimension ref="A1:F75"/>
  <sheetViews>
    <sheetView showGridLines="0" showZeros="0" workbookViewId="0">
      <selection activeCell="A5" sqref="$A5:$XFD5"/>
    </sheetView>
  </sheetViews>
  <sheetFormatPr defaultColWidth="8.75" defaultRowHeight="15" outlineLevelCol="5"/>
  <cols>
    <col min="1" max="1" width="8.75" style="5"/>
    <col min="2" max="2" width="40.125" style="196" customWidth="1"/>
    <col min="3" max="3" width="12.875" style="197" customWidth="1"/>
    <col min="4" max="6" width="12.875" style="198" customWidth="1"/>
    <col min="7" max="205" width="8.75" style="196"/>
    <col min="206" max="16378" width="8.75" style="5"/>
    <col min="16384" max="16384" width="8.75" style="5"/>
  </cols>
  <sheetData>
    <row r="1" ht="20.25" spans="1:1">
      <c r="A1" s="199" t="s">
        <v>1099</v>
      </c>
    </row>
    <row r="2" s="5" customFormat="1" ht="48" customHeight="1" spans="1:6">
      <c r="A2" s="200" t="s">
        <v>1100</v>
      </c>
      <c r="B2" s="200"/>
      <c r="C2" s="200"/>
      <c r="D2" s="200"/>
      <c r="E2" s="200"/>
      <c r="F2" s="200"/>
    </row>
    <row r="3" s="5" customFormat="1" ht="18.95" customHeight="1" spans="2:6">
      <c r="B3" s="201"/>
      <c r="C3" s="202"/>
      <c r="D3" s="203"/>
      <c r="E3" s="204"/>
      <c r="F3" s="205" t="s">
        <v>6</v>
      </c>
    </row>
    <row r="4" s="5" customFormat="1" ht="42" customHeight="1" spans="1:6">
      <c r="A4" s="206" t="s">
        <v>74</v>
      </c>
      <c r="B4" s="206" t="s">
        <v>75</v>
      </c>
      <c r="C4" s="207" t="s">
        <v>76</v>
      </c>
      <c r="D4" s="208" t="s">
        <v>77</v>
      </c>
      <c r="E4" s="209" t="s">
        <v>78</v>
      </c>
      <c r="F4" s="210" t="s">
        <v>79</v>
      </c>
    </row>
    <row r="5" ht="18.95" customHeight="1" spans="1:6">
      <c r="A5" s="211"/>
      <c r="B5" s="212" t="s">
        <v>80</v>
      </c>
      <c r="C5" s="213">
        <f>C6+C11+C22+C30+C37+C41+C44+C48+C53+C59+C63+C68+C70</f>
        <v>1071784</v>
      </c>
      <c r="D5" s="213">
        <f>D6+D11+D22+D30+D37+D41+D44+D48+D53+D59+D63+D68+D70</f>
        <v>846356</v>
      </c>
      <c r="E5" s="214">
        <f>D5/C5</f>
        <v>0.78967030670359</v>
      </c>
      <c r="F5" s="215"/>
    </row>
    <row r="6" ht="18.95" customHeight="1" spans="1:6">
      <c r="A6" s="216">
        <v>501</v>
      </c>
      <c r="B6" s="217" t="s">
        <v>1101</v>
      </c>
      <c r="C6" s="218">
        <f>SUM(C7:C10)</f>
        <v>123074</v>
      </c>
      <c r="D6" s="218">
        <f>SUM(D7:D10)</f>
        <v>128200</v>
      </c>
      <c r="E6" s="219">
        <f t="shared" ref="E6:E37" si="0">D6/C6</f>
        <v>1.04164973918131</v>
      </c>
      <c r="F6" s="220"/>
    </row>
    <row r="7" ht="18.95" customHeight="1" spans="1:6">
      <c r="A7" s="221">
        <v>50101</v>
      </c>
      <c r="B7" s="222" t="s">
        <v>1102</v>
      </c>
      <c r="C7" s="223">
        <v>62618</v>
      </c>
      <c r="D7" s="224">
        <f>VLOOKUP(A7,[1]Sheet4!$E$3:$H$43,4,FALSE)-1</f>
        <v>63901</v>
      </c>
      <c r="E7" s="225">
        <f t="shared" si="0"/>
        <v>1.02048931617107</v>
      </c>
      <c r="F7" s="226"/>
    </row>
    <row r="8" ht="18.95" customHeight="1" spans="1:6">
      <c r="A8" s="221">
        <v>50102</v>
      </c>
      <c r="B8" s="222" t="s">
        <v>1103</v>
      </c>
      <c r="C8" s="223">
        <v>18881</v>
      </c>
      <c r="D8" s="224">
        <f>VLOOKUP(A8,[1]Sheet4!$E$3:$H$43,4,FALSE)</f>
        <v>18495</v>
      </c>
      <c r="E8" s="225">
        <f t="shared" si="0"/>
        <v>0.97955616757587</v>
      </c>
      <c r="F8" s="226"/>
    </row>
    <row r="9" ht="18.95" customHeight="1" spans="1:6">
      <c r="A9" s="221">
        <v>50103</v>
      </c>
      <c r="B9" s="222" t="s">
        <v>1104</v>
      </c>
      <c r="C9" s="223">
        <v>24455</v>
      </c>
      <c r="D9" s="224">
        <f>VLOOKUP(A9,[1]Sheet4!$E$3:$H$43,4,FALSE)</f>
        <v>26505</v>
      </c>
      <c r="E9" s="225">
        <f t="shared" si="0"/>
        <v>1.08382743815171</v>
      </c>
      <c r="F9" s="226"/>
    </row>
    <row r="10" ht="18.95" customHeight="1" spans="1:6">
      <c r="A10" s="221">
        <v>50199</v>
      </c>
      <c r="B10" s="222" t="s">
        <v>1105</v>
      </c>
      <c r="C10" s="223">
        <v>17120</v>
      </c>
      <c r="D10" s="224">
        <f>VLOOKUP(A10,[1]Sheet4!$E$3:$H$43,4,FALSE)</f>
        <v>19299</v>
      </c>
      <c r="E10" s="225">
        <f t="shared" si="0"/>
        <v>1.12727803738318</v>
      </c>
      <c r="F10" s="226"/>
    </row>
    <row r="11" ht="18.95" customHeight="1" spans="1:6">
      <c r="A11" s="216">
        <v>502</v>
      </c>
      <c r="B11" s="217" t="s">
        <v>1106</v>
      </c>
      <c r="C11" s="218">
        <f>SUM(C12:C21)</f>
        <v>88576</v>
      </c>
      <c r="D11" s="218">
        <f>SUM(D12:D21)</f>
        <v>97805</v>
      </c>
      <c r="E11" s="219">
        <f t="shared" si="0"/>
        <v>1.10419300939306</v>
      </c>
      <c r="F11" s="220"/>
    </row>
    <row r="12" ht="18.95" customHeight="1" spans="1:6">
      <c r="A12" s="221">
        <v>50201</v>
      </c>
      <c r="B12" s="222" t="s">
        <v>1107</v>
      </c>
      <c r="C12" s="223">
        <v>15160</v>
      </c>
      <c r="D12" s="224">
        <f>VLOOKUP(A12,[1]Sheet4!$E$3:$H$43,4,FALSE)</f>
        <v>17054</v>
      </c>
      <c r="E12" s="225">
        <f t="shared" si="0"/>
        <v>1.12493403693931</v>
      </c>
      <c r="F12" s="226"/>
    </row>
    <row r="13" ht="18.95" customHeight="1" spans="1:6">
      <c r="A13" s="221">
        <v>50202</v>
      </c>
      <c r="B13" s="222" t="s">
        <v>1108</v>
      </c>
      <c r="C13" s="223">
        <v>54</v>
      </c>
      <c r="D13" s="224">
        <f>VLOOKUP(A13,[1]Sheet4!$E$3:$H$43,4,FALSE)</f>
        <v>119</v>
      </c>
      <c r="E13" s="225">
        <f t="shared" si="0"/>
        <v>2.2037037037037</v>
      </c>
      <c r="F13" s="226"/>
    </row>
    <row r="14" ht="18.95" customHeight="1" spans="1:6">
      <c r="A14" s="221">
        <v>50203</v>
      </c>
      <c r="B14" s="222" t="s">
        <v>1109</v>
      </c>
      <c r="C14" s="223">
        <v>54</v>
      </c>
      <c r="D14" s="224">
        <f>VLOOKUP(A14,[1]Sheet4!$E$3:$H$43,4,FALSE)</f>
        <v>120</v>
      </c>
      <c r="E14" s="225">
        <f t="shared" si="0"/>
        <v>2.22222222222222</v>
      </c>
      <c r="F14" s="226"/>
    </row>
    <row r="15" ht="18.95" customHeight="1" spans="1:6">
      <c r="A15" s="221">
        <v>50204</v>
      </c>
      <c r="B15" s="222" t="s">
        <v>1110</v>
      </c>
      <c r="C15" s="223">
        <v>330</v>
      </c>
      <c r="D15" s="224">
        <f>VLOOKUP(A15,[1]Sheet4!$E$3:$H$43,4,FALSE)</f>
        <v>466</v>
      </c>
      <c r="E15" s="225">
        <f t="shared" si="0"/>
        <v>1.41212121212121</v>
      </c>
      <c r="F15" s="226"/>
    </row>
    <row r="16" ht="18.95" customHeight="1" spans="1:6">
      <c r="A16" s="221">
        <v>50205</v>
      </c>
      <c r="B16" s="222" t="s">
        <v>1111</v>
      </c>
      <c r="C16" s="223">
        <v>60670</v>
      </c>
      <c r="D16" s="224">
        <f>VLOOKUP(A16,[1]Sheet4!$E$3:$H$43,4,FALSE)</f>
        <v>28197</v>
      </c>
      <c r="E16" s="225">
        <f t="shared" si="0"/>
        <v>0.464760178012197</v>
      </c>
      <c r="F16" s="226"/>
    </row>
    <row r="17" ht="18.95" customHeight="1" spans="1:6">
      <c r="A17" s="221">
        <v>50206</v>
      </c>
      <c r="B17" s="222" t="s">
        <v>1112</v>
      </c>
      <c r="C17" s="223">
        <v>1</v>
      </c>
      <c r="D17" s="224">
        <f>VLOOKUP(A17,[1]Sheet4!$E$3:$H$43,4,FALSE)</f>
        <v>3</v>
      </c>
      <c r="E17" s="225">
        <f t="shared" si="0"/>
        <v>3</v>
      </c>
      <c r="F17" s="226"/>
    </row>
    <row r="18" ht="18.95" customHeight="1" spans="1:6">
      <c r="A18" s="221">
        <v>50207</v>
      </c>
      <c r="B18" s="222" t="s">
        <v>1113</v>
      </c>
      <c r="C18" s="223">
        <v>23</v>
      </c>
      <c r="D18" s="224"/>
      <c r="E18" s="225">
        <f t="shared" si="0"/>
        <v>0</v>
      </c>
      <c r="F18" s="226"/>
    </row>
    <row r="19" ht="18.95" customHeight="1" spans="1:6">
      <c r="A19" s="221">
        <v>50208</v>
      </c>
      <c r="B19" s="222" t="s">
        <v>1114</v>
      </c>
      <c r="C19" s="223">
        <v>515</v>
      </c>
      <c r="D19" s="224">
        <f>VLOOKUP(A19,[1]Sheet4!$E$3:$H$43,4,FALSE)</f>
        <v>657</v>
      </c>
      <c r="E19" s="225">
        <f t="shared" si="0"/>
        <v>1.27572815533981</v>
      </c>
      <c r="F19" s="226"/>
    </row>
    <row r="20" ht="18.95" customHeight="1" spans="1:6">
      <c r="A20" s="221">
        <v>50209</v>
      </c>
      <c r="B20" s="222" t="s">
        <v>1115</v>
      </c>
      <c r="C20" s="223">
        <v>1009</v>
      </c>
      <c r="D20" s="224">
        <f>VLOOKUP(A20,[1]Sheet4!$E$3:$H$43,4,FALSE)</f>
        <v>3550</v>
      </c>
      <c r="E20" s="225">
        <f t="shared" si="0"/>
        <v>3.5183349851338</v>
      </c>
      <c r="F20" s="226"/>
    </row>
    <row r="21" ht="18.95" customHeight="1" spans="1:6">
      <c r="A21" s="221">
        <v>50299</v>
      </c>
      <c r="B21" s="222" t="s">
        <v>1116</v>
      </c>
      <c r="C21" s="223">
        <v>10760</v>
      </c>
      <c r="D21" s="224">
        <f>VLOOKUP(A21,[1]Sheet4!$E$3:$H$43,4,FALSE)</f>
        <v>47639</v>
      </c>
      <c r="E21" s="225">
        <f t="shared" si="0"/>
        <v>4.42741635687732</v>
      </c>
      <c r="F21" s="226"/>
    </row>
    <row r="22" ht="18.95" customHeight="1" spans="1:6">
      <c r="A22" s="216">
        <v>503</v>
      </c>
      <c r="B22" s="217" t="s">
        <v>1117</v>
      </c>
      <c r="C22" s="218">
        <f>SUM(C23:C29)</f>
        <v>16417</v>
      </c>
      <c r="D22" s="218">
        <f>SUM(D23:D29)</f>
        <v>29115</v>
      </c>
      <c r="E22" s="219">
        <f t="shared" si="0"/>
        <v>1.7734665285984</v>
      </c>
      <c r="F22" s="220"/>
    </row>
    <row r="23" ht="18.95" customHeight="1" spans="1:6">
      <c r="A23" s="221">
        <v>50301</v>
      </c>
      <c r="B23" s="222" t="s">
        <v>1118</v>
      </c>
      <c r="C23" s="223"/>
      <c r="D23" s="224">
        <f>VLOOKUP(A23,[1]Sheet4!$E$3:$H$43,4,FALSE)</f>
        <v>4034</v>
      </c>
      <c r="E23" s="225"/>
      <c r="F23" s="226"/>
    </row>
    <row r="24" ht="18.95" customHeight="1" spans="1:6">
      <c r="A24" s="221">
        <v>50302</v>
      </c>
      <c r="B24" s="222" t="s">
        <v>1119</v>
      </c>
      <c r="C24" s="223">
        <v>161</v>
      </c>
      <c r="D24" s="224"/>
      <c r="E24" s="225">
        <f t="shared" si="0"/>
        <v>0</v>
      </c>
      <c r="F24" s="226"/>
    </row>
    <row r="25" ht="18.95" customHeight="1" spans="1:6">
      <c r="A25" s="221">
        <v>50303</v>
      </c>
      <c r="B25" s="222" t="s">
        <v>1120</v>
      </c>
      <c r="C25" s="223">
        <v>129</v>
      </c>
      <c r="D25" s="224">
        <f>VLOOKUP(A25,[1]Sheet4!$E$3:$H$43,4,FALSE)</f>
        <v>75</v>
      </c>
      <c r="E25" s="225">
        <f t="shared" si="0"/>
        <v>0.581395348837209</v>
      </c>
      <c r="F25" s="226"/>
    </row>
    <row r="26" ht="18.95" customHeight="1" spans="1:6">
      <c r="A26" s="221">
        <v>50305</v>
      </c>
      <c r="B26" s="222" t="s">
        <v>1121</v>
      </c>
      <c r="C26" s="223"/>
      <c r="D26" s="224"/>
      <c r="E26" s="225"/>
      <c r="F26" s="226"/>
    </row>
    <row r="27" ht="18.95" customHeight="1" spans="1:6">
      <c r="A27" s="221">
        <v>50306</v>
      </c>
      <c r="B27" s="222" t="s">
        <v>1122</v>
      </c>
      <c r="C27" s="223">
        <v>784</v>
      </c>
      <c r="D27" s="224">
        <f>VLOOKUP(A27,[1]Sheet4!$E$3:$H$43,4,FALSE)</f>
        <v>1227</v>
      </c>
      <c r="E27" s="225">
        <f t="shared" si="0"/>
        <v>1.56505102040816</v>
      </c>
      <c r="F27" s="226"/>
    </row>
    <row r="28" ht="18.95" customHeight="1" spans="1:6">
      <c r="A28" s="221">
        <v>50307</v>
      </c>
      <c r="B28" s="222" t="s">
        <v>1123</v>
      </c>
      <c r="C28" s="223">
        <v>6592</v>
      </c>
      <c r="D28" s="224">
        <f>VLOOKUP(A28,[1]Sheet4!$E$3:$H$43,4,FALSE)</f>
        <v>7560</v>
      </c>
      <c r="E28" s="225">
        <f t="shared" si="0"/>
        <v>1.14684466019417</v>
      </c>
      <c r="F28" s="226"/>
    </row>
    <row r="29" ht="18.95" customHeight="1" spans="1:6">
      <c r="A29" s="221">
        <v>50399</v>
      </c>
      <c r="B29" s="222" t="s">
        <v>1124</v>
      </c>
      <c r="C29" s="223">
        <v>8751</v>
      </c>
      <c r="D29" s="224">
        <f>VLOOKUP(A29,[1]Sheet4!$E$3:$H$43,4,FALSE)</f>
        <v>16219</v>
      </c>
      <c r="E29" s="225">
        <f t="shared" si="0"/>
        <v>1.85338818420752</v>
      </c>
      <c r="F29" s="226"/>
    </row>
    <row r="30" ht="18.95" customHeight="1" spans="1:6">
      <c r="A30" s="216">
        <v>504</v>
      </c>
      <c r="B30" s="217" t="s">
        <v>1125</v>
      </c>
      <c r="C30" s="218">
        <f>SUM(C31:C36)</f>
        <v>15836</v>
      </c>
      <c r="D30" s="218">
        <f>SUM(D31:D36)</f>
        <v>7501</v>
      </c>
      <c r="E30" s="219">
        <f t="shared" si="0"/>
        <v>0.473667592826471</v>
      </c>
      <c r="F30" s="220"/>
    </row>
    <row r="31" ht="18.95" customHeight="1" spans="1:6">
      <c r="A31" s="221">
        <v>50401</v>
      </c>
      <c r="B31" s="222" t="s">
        <v>1118</v>
      </c>
      <c r="C31" s="223">
        <v>7000</v>
      </c>
      <c r="D31" s="224"/>
      <c r="E31" s="225">
        <f t="shared" si="0"/>
        <v>0</v>
      </c>
      <c r="F31" s="226"/>
    </row>
    <row r="32" ht="18.95" customHeight="1" spans="1:6">
      <c r="A32" s="221">
        <v>50402</v>
      </c>
      <c r="B32" s="222" t="s">
        <v>1119</v>
      </c>
      <c r="C32" s="223">
        <v>634</v>
      </c>
      <c r="D32" s="224">
        <f>VLOOKUP(A32,[1]Sheet4!$E$3:$H$43,4,FALSE)</f>
        <v>446</v>
      </c>
      <c r="E32" s="225">
        <f t="shared" si="0"/>
        <v>0.703470031545741</v>
      </c>
      <c r="F32" s="226"/>
    </row>
    <row r="33" ht="18.95" customHeight="1" spans="1:6">
      <c r="A33" s="221">
        <v>50403</v>
      </c>
      <c r="B33" s="222" t="s">
        <v>1120</v>
      </c>
      <c r="C33" s="223"/>
      <c r="D33" s="224">
        <f>VLOOKUP(A33,[1]Sheet4!$E$3:$H$43,4,FALSE)</f>
        <v>124</v>
      </c>
      <c r="E33" s="225"/>
      <c r="F33" s="226"/>
    </row>
    <row r="34" ht="18.95" customHeight="1" spans="1:6">
      <c r="A34" s="221">
        <v>50404</v>
      </c>
      <c r="B34" s="222" t="s">
        <v>1122</v>
      </c>
      <c r="C34" s="223">
        <v>554</v>
      </c>
      <c r="D34" s="224">
        <f>VLOOKUP(A34,[1]Sheet4!$E$3:$H$43,4,FALSE)</f>
        <v>100</v>
      </c>
      <c r="E34" s="225">
        <f t="shared" si="0"/>
        <v>0.180505415162455</v>
      </c>
      <c r="F34" s="226"/>
    </row>
    <row r="35" ht="18.95" customHeight="1" spans="1:6">
      <c r="A35" s="221">
        <v>50405</v>
      </c>
      <c r="B35" s="222" t="s">
        <v>1123</v>
      </c>
      <c r="C35" s="223">
        <v>7576</v>
      </c>
      <c r="D35" s="224">
        <f>VLOOKUP(A35,[1]Sheet4!$E$3:$H$43,4,FALSE)</f>
        <v>3421</v>
      </c>
      <c r="E35" s="225">
        <f t="shared" si="0"/>
        <v>0.451557550158395</v>
      </c>
      <c r="F35" s="226"/>
    </row>
    <row r="36" ht="18.95" customHeight="1" spans="1:6">
      <c r="A36" s="221">
        <v>50499</v>
      </c>
      <c r="B36" s="222" t="s">
        <v>1124</v>
      </c>
      <c r="C36" s="223">
        <v>72</v>
      </c>
      <c r="D36" s="224">
        <f>VLOOKUP(A36,[1]Sheet4!$E$3:$H$43,4,FALSE)</f>
        <v>3410</v>
      </c>
      <c r="E36" s="225">
        <f t="shared" si="0"/>
        <v>47.3611111111111</v>
      </c>
      <c r="F36" s="226"/>
    </row>
    <row r="37" ht="18.95" customHeight="1" spans="1:6">
      <c r="A37" s="216">
        <v>505</v>
      </c>
      <c r="B37" s="217" t="s">
        <v>1126</v>
      </c>
      <c r="C37" s="218">
        <f>SUM(C38:C40)</f>
        <v>224728</v>
      </c>
      <c r="D37" s="218">
        <f>SUM(D38:D40)</f>
        <v>234297</v>
      </c>
      <c r="E37" s="219">
        <f t="shared" si="0"/>
        <v>1.04258036381759</v>
      </c>
      <c r="F37" s="220"/>
    </row>
    <row r="38" ht="18.95" customHeight="1" spans="1:6">
      <c r="A38" s="221">
        <v>50501</v>
      </c>
      <c r="B38" s="222" t="s">
        <v>1127</v>
      </c>
      <c r="C38" s="223">
        <v>193200</v>
      </c>
      <c r="D38" s="224">
        <f>VLOOKUP(A38,[1]Sheet4!$E$3:$H$43,4,FALSE)</f>
        <v>195086</v>
      </c>
      <c r="E38" s="225">
        <f t="shared" ref="E38:E69" si="1">D38/C38</f>
        <v>1.0097619047619</v>
      </c>
      <c r="F38" s="226"/>
    </row>
    <row r="39" ht="18.95" customHeight="1" spans="1:6">
      <c r="A39" s="221">
        <v>50502</v>
      </c>
      <c r="B39" s="222" t="s">
        <v>1128</v>
      </c>
      <c r="C39" s="223">
        <v>31528</v>
      </c>
      <c r="D39" s="224">
        <f>VLOOKUP(A39,[1]Sheet4!$E$3:$H$43,4,FALSE)</f>
        <v>39211</v>
      </c>
      <c r="E39" s="225">
        <f t="shared" si="1"/>
        <v>1.24368815021568</v>
      </c>
      <c r="F39" s="226"/>
    </row>
    <row r="40" ht="18.95" customHeight="1" spans="1:6">
      <c r="A40" s="221">
        <v>50599</v>
      </c>
      <c r="B40" s="222" t="s">
        <v>1129</v>
      </c>
      <c r="C40" s="223"/>
      <c r="D40" s="224"/>
      <c r="E40" s="225"/>
      <c r="F40" s="226"/>
    </row>
    <row r="41" ht="18.95" customHeight="1" spans="1:6">
      <c r="A41" s="216">
        <v>506</v>
      </c>
      <c r="B41" s="217" t="s">
        <v>1130</v>
      </c>
      <c r="C41" s="218">
        <f>SUM(C42:C43)</f>
        <v>1900</v>
      </c>
      <c r="D41" s="218">
        <f>SUM(D42:D43)</f>
        <v>11881</v>
      </c>
      <c r="E41" s="219">
        <f t="shared" si="1"/>
        <v>6.25315789473684</v>
      </c>
      <c r="F41" s="220"/>
    </row>
    <row r="42" ht="18.95" customHeight="1" spans="1:6">
      <c r="A42" s="221">
        <v>50601</v>
      </c>
      <c r="B42" s="222" t="s">
        <v>1131</v>
      </c>
      <c r="C42" s="223">
        <v>1110</v>
      </c>
      <c r="D42" s="224">
        <f>VLOOKUP(A42,[1]Sheet4!$E$3:$H$43,4,FALSE)</f>
        <v>1538</v>
      </c>
      <c r="E42" s="225">
        <f t="shared" si="1"/>
        <v>1.38558558558559</v>
      </c>
      <c r="F42" s="226"/>
    </row>
    <row r="43" ht="18.95" customHeight="1" spans="1:6">
      <c r="A43" s="221">
        <v>50602</v>
      </c>
      <c r="B43" s="222" t="s">
        <v>1132</v>
      </c>
      <c r="C43" s="223">
        <v>790</v>
      </c>
      <c r="D43" s="224">
        <f>VLOOKUP(A43,[1]Sheet4!$E$3:$H$43,4,FALSE)</f>
        <v>10343</v>
      </c>
      <c r="E43" s="225">
        <f t="shared" si="1"/>
        <v>13.0924050632911</v>
      </c>
      <c r="F43" s="226"/>
    </row>
    <row r="44" ht="18.95" customHeight="1" spans="1:6">
      <c r="A44" s="216">
        <v>507</v>
      </c>
      <c r="B44" s="217" t="s">
        <v>1133</v>
      </c>
      <c r="C44" s="218">
        <f>SUM(C45:C47)</f>
        <v>331584</v>
      </c>
      <c r="D44" s="218">
        <f>SUM(D45:D47)</f>
        <v>93870</v>
      </c>
      <c r="E44" s="219">
        <f t="shared" si="1"/>
        <v>0.283095686160973</v>
      </c>
      <c r="F44" s="220"/>
    </row>
    <row r="45" ht="18.95" customHeight="1" spans="1:6">
      <c r="A45" s="221">
        <v>50701</v>
      </c>
      <c r="B45" s="222" t="s">
        <v>1134</v>
      </c>
      <c r="C45" s="223">
        <v>24938</v>
      </c>
      <c r="D45" s="224">
        <f>VLOOKUP(A45,[1]Sheet4!$E$3:$H$43,4,FALSE)</f>
        <v>28646</v>
      </c>
      <c r="E45" s="225">
        <f t="shared" si="1"/>
        <v>1.14868874809528</v>
      </c>
      <c r="F45" s="226"/>
    </row>
    <row r="46" ht="18.95" customHeight="1" spans="1:6">
      <c r="A46" s="221">
        <v>50702</v>
      </c>
      <c r="B46" s="222" t="s">
        <v>1135</v>
      </c>
      <c r="C46" s="223">
        <v>35</v>
      </c>
      <c r="D46" s="224">
        <f>VLOOKUP(A46,[1]Sheet4!$E$3:$H$43,4,FALSE)</f>
        <v>80</v>
      </c>
      <c r="E46" s="225">
        <f t="shared" si="1"/>
        <v>2.28571428571429</v>
      </c>
      <c r="F46" s="226"/>
    </row>
    <row r="47" ht="18.95" customHeight="1" spans="1:6">
      <c r="A47" s="221">
        <v>50799</v>
      </c>
      <c r="B47" s="222" t="s">
        <v>1136</v>
      </c>
      <c r="C47" s="223">
        <v>306611</v>
      </c>
      <c r="D47" s="224">
        <f>VLOOKUP(A47,[1]Sheet4!$E$3:$H$43,4,FALSE)</f>
        <v>65144</v>
      </c>
      <c r="E47" s="225">
        <f t="shared" si="1"/>
        <v>0.212464653910003</v>
      </c>
      <c r="F47" s="226"/>
    </row>
    <row r="48" ht="18.95" customHeight="1" spans="1:6">
      <c r="A48" s="216">
        <v>508</v>
      </c>
      <c r="B48" s="217" t="s">
        <v>1137</v>
      </c>
      <c r="C48" s="218">
        <f>SUM(C49:C52)</f>
        <v>58770</v>
      </c>
      <c r="D48" s="218">
        <f>SUM(D49:D52)</f>
        <v>1000</v>
      </c>
      <c r="E48" s="219">
        <f t="shared" si="1"/>
        <v>0.0170154840905224</v>
      </c>
      <c r="F48" s="220"/>
    </row>
    <row r="49" ht="18.95" customHeight="1" spans="1:6">
      <c r="A49" s="221">
        <v>50803</v>
      </c>
      <c r="B49" s="222" t="s">
        <v>1138</v>
      </c>
      <c r="C49" s="223">
        <v>50570</v>
      </c>
      <c r="D49" s="224"/>
      <c r="E49" s="225">
        <f t="shared" si="1"/>
        <v>0</v>
      </c>
      <c r="F49" s="226"/>
    </row>
    <row r="50" ht="18.95" customHeight="1" spans="1:6">
      <c r="A50" s="221">
        <v>50804</v>
      </c>
      <c r="B50" s="222" t="s">
        <v>1139</v>
      </c>
      <c r="C50" s="223"/>
      <c r="D50" s="224"/>
      <c r="E50" s="225"/>
      <c r="F50" s="226"/>
    </row>
    <row r="51" ht="18.95" customHeight="1" spans="1:6">
      <c r="A51" s="221">
        <v>50805</v>
      </c>
      <c r="B51" s="222" t="s">
        <v>1140</v>
      </c>
      <c r="C51" s="223"/>
      <c r="D51" s="224"/>
      <c r="E51" s="225"/>
      <c r="F51" s="226"/>
    </row>
    <row r="52" ht="18.95" customHeight="1" spans="1:6">
      <c r="A52" s="221">
        <v>50899</v>
      </c>
      <c r="B52" s="222" t="s">
        <v>1141</v>
      </c>
      <c r="C52" s="223">
        <v>8200</v>
      </c>
      <c r="D52" s="224">
        <f>VLOOKUP(A52,[1]Sheet4!$E$3:$H$43,4,FALSE)</f>
        <v>1000</v>
      </c>
      <c r="E52" s="225">
        <f t="shared" si="1"/>
        <v>0.121951219512195</v>
      </c>
      <c r="F52" s="226"/>
    </row>
    <row r="53" ht="18.95" customHeight="1" spans="1:6">
      <c r="A53" s="216">
        <v>509</v>
      </c>
      <c r="B53" s="217" t="s">
        <v>1142</v>
      </c>
      <c r="C53" s="218">
        <f>SUM(C54:C58)</f>
        <v>65975</v>
      </c>
      <c r="D53" s="218">
        <f>SUM(D54:D58)</f>
        <v>73426</v>
      </c>
      <c r="E53" s="219">
        <f t="shared" si="1"/>
        <v>1.11293671845396</v>
      </c>
      <c r="F53" s="220"/>
    </row>
    <row r="54" ht="18.95" customHeight="1" spans="1:6">
      <c r="A54" s="221">
        <v>50901</v>
      </c>
      <c r="B54" s="222" t="s">
        <v>1143</v>
      </c>
      <c r="C54" s="223">
        <v>25224</v>
      </c>
      <c r="D54" s="224">
        <f>VLOOKUP(A54,[1]Sheet4!$E$3:$H$43,4,FALSE)</f>
        <v>27196</v>
      </c>
      <c r="E54" s="225">
        <f t="shared" si="1"/>
        <v>1.07817951157628</v>
      </c>
      <c r="F54" s="226"/>
    </row>
    <row r="55" ht="18.95" customHeight="1" spans="1:6">
      <c r="A55" s="221">
        <v>50902</v>
      </c>
      <c r="B55" s="222" t="s">
        <v>1144</v>
      </c>
      <c r="C55" s="223">
        <v>166</v>
      </c>
      <c r="D55" s="224">
        <f>VLOOKUP(A55,[1]Sheet4!$E$3:$H$43,4,FALSE)</f>
        <v>213</v>
      </c>
      <c r="E55" s="225">
        <f t="shared" si="1"/>
        <v>1.28313253012048</v>
      </c>
      <c r="F55" s="226"/>
    </row>
    <row r="56" ht="18.95" customHeight="1" spans="1:6">
      <c r="A56" s="221">
        <v>50903</v>
      </c>
      <c r="B56" s="222" t="s">
        <v>1145</v>
      </c>
      <c r="C56" s="223">
        <v>833</v>
      </c>
      <c r="D56" s="224">
        <f>VLOOKUP(A56,[1]Sheet4!$E$3:$H$43,4,FALSE)</f>
        <v>568</v>
      </c>
      <c r="E56" s="225">
        <f t="shared" si="1"/>
        <v>0.68187274909964</v>
      </c>
      <c r="F56" s="226"/>
    </row>
    <row r="57" ht="18.95" customHeight="1" spans="1:6">
      <c r="A57" s="221">
        <v>50905</v>
      </c>
      <c r="B57" s="222" t="s">
        <v>1146</v>
      </c>
      <c r="C57" s="223">
        <v>14845</v>
      </c>
      <c r="D57" s="224">
        <f>VLOOKUP(A57,[1]Sheet4!$E$3:$H$43,4,FALSE)</f>
        <v>14444</v>
      </c>
      <c r="E57" s="225">
        <f t="shared" si="1"/>
        <v>0.972987537891546</v>
      </c>
      <c r="F57" s="226"/>
    </row>
    <row r="58" ht="18.95" customHeight="1" spans="1:6">
      <c r="A58" s="221">
        <v>50999</v>
      </c>
      <c r="B58" s="222" t="s">
        <v>1147</v>
      </c>
      <c r="C58" s="223">
        <v>24907</v>
      </c>
      <c r="D58" s="224">
        <f>VLOOKUP(A58,[1]Sheet4!$E$3:$H$43,4,FALSE)</f>
        <v>31005</v>
      </c>
      <c r="E58" s="225">
        <f t="shared" si="1"/>
        <v>1.24483077046613</v>
      </c>
      <c r="F58" s="226"/>
    </row>
    <row r="59" ht="18.95" customHeight="1" spans="1:6">
      <c r="A59" s="216">
        <v>510</v>
      </c>
      <c r="B59" s="217" t="s">
        <v>1148</v>
      </c>
      <c r="C59" s="218">
        <f>SUM(C60:C62)</f>
        <v>58509</v>
      </c>
      <c r="D59" s="218">
        <f>SUM(D60:D62)</f>
        <v>63810</v>
      </c>
      <c r="E59" s="219">
        <f t="shared" si="1"/>
        <v>1.0906014459314</v>
      </c>
      <c r="F59" s="220"/>
    </row>
    <row r="60" ht="18.95" customHeight="1" spans="1:6">
      <c r="A60" s="221">
        <v>51002</v>
      </c>
      <c r="B60" s="222" t="s">
        <v>1149</v>
      </c>
      <c r="C60" s="223">
        <v>58509</v>
      </c>
      <c r="D60" s="224">
        <f>VLOOKUP(A60,[1]Sheet4!$E$3:$H$43,4,FALSE)</f>
        <v>63810</v>
      </c>
      <c r="E60" s="225">
        <f t="shared" si="1"/>
        <v>1.0906014459314</v>
      </c>
      <c r="F60" s="226"/>
    </row>
    <row r="61" ht="18.95" customHeight="1" spans="1:6">
      <c r="A61" s="221">
        <v>51003</v>
      </c>
      <c r="B61" s="222" t="s">
        <v>476</v>
      </c>
      <c r="C61" s="223"/>
      <c r="D61" s="224"/>
      <c r="E61" s="225"/>
      <c r="F61" s="226"/>
    </row>
    <row r="62" ht="18.95" customHeight="1" spans="1:6">
      <c r="A62" s="221">
        <v>51004</v>
      </c>
      <c r="B62" s="222" t="s">
        <v>1150</v>
      </c>
      <c r="C62" s="223"/>
      <c r="D62" s="224"/>
      <c r="E62" s="225"/>
      <c r="F62" s="226"/>
    </row>
    <row r="63" ht="18.95" customHeight="1" spans="1:6">
      <c r="A63" s="216">
        <v>511</v>
      </c>
      <c r="B63" s="217" t="s">
        <v>1151</v>
      </c>
      <c r="C63" s="218">
        <f>SUM(C64:C67)</f>
        <v>86415</v>
      </c>
      <c r="D63" s="218">
        <f>SUM(D64:D67)</f>
        <v>90450</v>
      </c>
      <c r="E63" s="219">
        <f t="shared" si="1"/>
        <v>1.04669328241625</v>
      </c>
      <c r="F63" s="220"/>
    </row>
    <row r="64" ht="18.95" customHeight="1" spans="1:6">
      <c r="A64" s="221">
        <v>51101</v>
      </c>
      <c r="B64" s="222" t="s">
        <v>1152</v>
      </c>
      <c r="C64" s="223">
        <v>86179</v>
      </c>
      <c r="D64" s="224">
        <f>VLOOKUP(A64,[1]Sheet4!$E$3:$H$43,4,FALSE)</f>
        <v>90300</v>
      </c>
      <c r="E64" s="225">
        <f t="shared" si="1"/>
        <v>1.04781907425243</v>
      </c>
      <c r="F64" s="226"/>
    </row>
    <row r="65" ht="18.95" customHeight="1" spans="1:6">
      <c r="A65" s="221">
        <v>51102</v>
      </c>
      <c r="B65" s="222" t="s">
        <v>1153</v>
      </c>
      <c r="C65" s="223"/>
      <c r="D65" s="224"/>
      <c r="E65" s="225"/>
      <c r="F65" s="226"/>
    </row>
    <row r="66" ht="18.95" customHeight="1" spans="1:6">
      <c r="A66" s="221">
        <v>51103</v>
      </c>
      <c r="B66" s="222" t="s">
        <v>1154</v>
      </c>
      <c r="C66" s="223">
        <v>236</v>
      </c>
      <c r="D66" s="224">
        <f>VLOOKUP(A66,[1]Sheet4!$E$3:$H$43,4,FALSE)</f>
        <v>150</v>
      </c>
      <c r="E66" s="225">
        <f t="shared" si="1"/>
        <v>0.635593220338983</v>
      </c>
      <c r="F66" s="226"/>
    </row>
    <row r="67" ht="18.95" customHeight="1" spans="1:6">
      <c r="A67" s="221">
        <v>51104</v>
      </c>
      <c r="B67" s="222" t="s">
        <v>1155</v>
      </c>
      <c r="C67" s="223"/>
      <c r="D67" s="224"/>
      <c r="E67" s="225"/>
      <c r="F67" s="226"/>
    </row>
    <row r="68" ht="18.95" customHeight="1" spans="1:6">
      <c r="A68" s="216">
        <v>514</v>
      </c>
      <c r="B68" s="217" t="s">
        <v>1156</v>
      </c>
      <c r="C68" s="218">
        <f>SUM(C69:C69)</f>
        <v>0</v>
      </c>
      <c r="D68" s="218">
        <f>SUM(D69:D69)</f>
        <v>15000</v>
      </c>
      <c r="E68" s="219"/>
      <c r="F68" s="220"/>
    </row>
    <row r="69" ht="18.95" customHeight="1" spans="1:6">
      <c r="A69" s="221">
        <v>51401</v>
      </c>
      <c r="B69" s="222" t="s">
        <v>1157</v>
      </c>
      <c r="C69" s="223"/>
      <c r="D69" s="223">
        <v>15000</v>
      </c>
      <c r="E69" s="225"/>
      <c r="F69" s="226"/>
    </row>
    <row r="70" ht="18.95" customHeight="1" spans="1:6">
      <c r="A70" s="216">
        <v>599</v>
      </c>
      <c r="B70" s="217" t="s">
        <v>1158</v>
      </c>
      <c r="C70" s="218">
        <f>SUM(C71:C75)</f>
        <v>0</v>
      </c>
      <c r="D70" s="218">
        <f>SUM(D71:D75)</f>
        <v>1</v>
      </c>
      <c r="E70" s="219"/>
      <c r="F70" s="220"/>
    </row>
    <row r="71" ht="18.95" customHeight="1" spans="1:6">
      <c r="A71" s="221">
        <v>59907</v>
      </c>
      <c r="B71" s="222" t="s">
        <v>1159</v>
      </c>
      <c r="C71" s="223"/>
      <c r="D71" s="224"/>
      <c r="E71" s="225"/>
      <c r="F71" s="226"/>
    </row>
    <row r="72" ht="18.95" customHeight="1" spans="1:6">
      <c r="A72" s="221">
        <v>59908</v>
      </c>
      <c r="B72" s="222" t="s">
        <v>1160</v>
      </c>
      <c r="C72" s="223"/>
      <c r="D72" s="224">
        <f>VLOOKUP(A72,[1]Sheet4!$E$3:$H$43,4,FALSE)</f>
        <v>1</v>
      </c>
      <c r="E72" s="225"/>
      <c r="F72" s="226"/>
    </row>
    <row r="73" ht="18.95" customHeight="1" spans="1:6">
      <c r="A73" s="221">
        <v>59909</v>
      </c>
      <c r="B73" s="222" t="s">
        <v>1161</v>
      </c>
      <c r="C73" s="223"/>
      <c r="D73" s="224"/>
      <c r="E73" s="225"/>
      <c r="F73" s="226"/>
    </row>
    <row r="74" ht="18.95" customHeight="1" spans="1:6">
      <c r="A74" s="221">
        <v>59910</v>
      </c>
      <c r="B74" s="222" t="s">
        <v>1162</v>
      </c>
      <c r="C74" s="223"/>
      <c r="D74" s="224"/>
      <c r="E74" s="225"/>
      <c r="F74" s="226"/>
    </row>
    <row r="75" ht="18.95" customHeight="1" spans="1:6">
      <c r="A75" s="227">
        <v>59999</v>
      </c>
      <c r="B75" s="228" t="s">
        <v>939</v>
      </c>
      <c r="C75" s="229"/>
      <c r="D75" s="230"/>
      <c r="E75" s="231"/>
      <c r="F75" s="232"/>
    </row>
  </sheetData>
  <mergeCells count="1">
    <mergeCell ref="A2:F2"/>
  </mergeCells>
  <dataValidations count="1">
    <dataValidation type="decimal" operator="between" allowBlank="1" showInputMessage="1" showErrorMessage="1" sqref="C5:D5 C68:D68 C69 D69 C70:D70 C71:C75 C6:D67">
      <formula1>-99999999999999</formula1>
      <formula2>99999999999999</formula2>
    </dataValidation>
  </dataValidations>
  <printOptions horizontalCentered="1"/>
  <pageMargins left="0.313888888888889" right="0.0777777777777778" top="0.275" bottom="0.349305555555556" header="0.2" footer="0"/>
  <pageSetup paperSize="9" scale="85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K39"/>
  <sheetViews>
    <sheetView showGridLines="0" view="pageBreakPreview" zoomScale="55" zoomScaleNormal="50" workbookViewId="0">
      <selection activeCell="I7" sqref="I7"/>
    </sheetView>
  </sheetViews>
  <sheetFormatPr defaultColWidth="8.75" defaultRowHeight="14.25"/>
  <cols>
    <col min="1" max="5" width="9" style="76"/>
    <col min="6" max="6" width="26.375" style="76"/>
    <col min="7" max="32" width="9" style="76"/>
    <col min="33" max="256" width="8.75" style="76"/>
    <col min="257" max="16384" width="8.75" style="5"/>
  </cols>
  <sheetData>
    <row r="1" spans="10:11">
      <c r="J1" s="88"/>
      <c r="K1" s="88"/>
    </row>
    <row r="2" ht="71.25" customHeight="1" spans="1:11">
      <c r="A2" s="77"/>
      <c r="B2" s="77"/>
      <c r="C2" s="77"/>
      <c r="D2" s="78"/>
      <c r="E2" s="78"/>
      <c r="J2" s="89"/>
      <c r="K2" s="89"/>
    </row>
    <row r="3" ht="71.25" customHeight="1" spans="1:11">
      <c r="A3" s="77"/>
      <c r="B3" s="77"/>
      <c r="C3" s="77"/>
      <c r="D3" s="78"/>
      <c r="E3" s="78"/>
      <c r="J3" s="89"/>
      <c r="K3" s="89"/>
    </row>
    <row r="4" ht="157.5" customHeight="1" spans="1:11">
      <c r="A4" s="79" t="s">
        <v>1163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6" customHeight="1" spans="5:7">
      <c r="E6" s="80"/>
      <c r="F6" s="80"/>
      <c r="G6" s="80"/>
    </row>
    <row r="7" customHeight="1" spans="5:7">
      <c r="E7" s="80"/>
      <c r="F7" s="80"/>
      <c r="G7" s="80"/>
    </row>
    <row r="8" customHeight="1" spans="5:7">
      <c r="E8" s="80"/>
      <c r="F8" s="80"/>
      <c r="G8" s="80"/>
    </row>
    <row r="9" ht="6" customHeight="1" spans="1:11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</row>
    <row r="10" ht="13.5" hidden="1" spans="1:11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ht="13.5" hidden="1" spans="1:11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ht="13.5" hidden="1" spans="1:11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</row>
    <row r="13" ht="13.5" spans="1:1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</row>
    <row r="14" ht="13.5" spans="1:1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</row>
    <row r="15" ht="13.5" spans="1:11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</row>
    <row r="16" ht="13.5" spans="1:1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</row>
    <row r="17" ht="13.5" spans="1:1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</row>
    <row r="22" ht="101.25" customHeight="1"/>
    <row r="23" ht="11.25" customHeight="1"/>
    <row r="26" ht="27" spans="6:6">
      <c r="F26" s="82"/>
    </row>
    <row r="28" ht="47.25" customHeight="1" spans="1:1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</row>
    <row r="29" ht="35.25" spans="1:11">
      <c r="A29" s="83"/>
      <c r="B29" s="83"/>
      <c r="C29" s="83"/>
      <c r="D29" s="83"/>
      <c r="E29" s="83"/>
      <c r="F29" s="84"/>
      <c r="G29" s="83"/>
      <c r="H29" s="83"/>
      <c r="I29" s="83"/>
      <c r="J29" s="83"/>
      <c r="K29" s="83"/>
    </row>
    <row r="30" ht="35.25" spans="1:11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</row>
    <row r="31" ht="35.25" spans="1:1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</row>
    <row r="32" ht="35.25" spans="1:11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</row>
    <row r="33" ht="15.75" spans="1:11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</row>
    <row r="34" ht="13.5" spans="1:11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</row>
    <row r="35" ht="35.25" customHeight="1" spans="1:11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</row>
    <row r="36" ht="3.75" customHeight="1" spans="6:11">
      <c r="F36" s="87"/>
      <c r="G36" s="87"/>
      <c r="H36" s="87"/>
      <c r="I36" s="87"/>
      <c r="J36" s="87"/>
      <c r="K36" s="87"/>
    </row>
    <row r="37" hidden="1" customHeight="1" spans="6:11">
      <c r="F37" s="87"/>
      <c r="G37" s="87"/>
      <c r="H37" s="87"/>
      <c r="I37" s="87"/>
      <c r="J37" s="87"/>
      <c r="K37" s="87"/>
    </row>
    <row r="38" hidden="1" customHeight="1" spans="6:11">
      <c r="F38" s="87"/>
      <c r="G38" s="87"/>
      <c r="H38" s="87"/>
      <c r="I38" s="87"/>
      <c r="J38" s="87"/>
      <c r="K38" s="87"/>
    </row>
    <row r="39" ht="23.25" customHeight="1" spans="6:11">
      <c r="F39" s="87"/>
      <c r="G39" s="87"/>
      <c r="H39" s="87"/>
      <c r="I39" s="87"/>
      <c r="J39" s="87"/>
      <c r="K39" s="87"/>
    </row>
  </sheetData>
  <mergeCells count="7">
    <mergeCell ref="J1:K1"/>
    <mergeCell ref="A2:C2"/>
    <mergeCell ref="J2:K2"/>
    <mergeCell ref="A4:K4"/>
    <mergeCell ref="E6:G8"/>
    <mergeCell ref="A9:K17"/>
    <mergeCell ref="A34:K35"/>
  </mergeCells>
  <printOptions horizontalCentered="1" verticalCentered="1"/>
  <pageMargins left="0.588888888888889" right="0.588888888888889" top="0.788888888888889" bottom="0.788888888888889" header="0.588888888888889" footer="0.238888888888889"/>
  <pageSetup paperSize="9" scale="7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封皮</vt:lpstr>
      <vt:lpstr>一般公共预算</vt:lpstr>
      <vt:lpstr>1全区收入</vt:lpstr>
      <vt:lpstr>2全区支出</vt:lpstr>
      <vt:lpstr>3全区收入</vt:lpstr>
      <vt:lpstr>4区级支出</vt:lpstr>
      <vt:lpstr>5支出功能明细</vt:lpstr>
      <vt:lpstr>6经济明细  </vt:lpstr>
      <vt:lpstr>政府性基金预算</vt:lpstr>
      <vt:lpstr>7全区收入</vt:lpstr>
      <vt:lpstr>8全区支出</vt:lpstr>
      <vt:lpstr>9区级收入</vt:lpstr>
      <vt:lpstr>10区级支出</vt:lpstr>
      <vt:lpstr>社会保险基金预算</vt:lpstr>
      <vt:lpstr>11区级收入</vt:lpstr>
      <vt:lpstr>12区级支出</vt:lpstr>
      <vt:lpstr>13结余</vt:lpstr>
      <vt:lpstr>国有资本经营预算</vt:lpstr>
      <vt:lpstr>14全区收入</vt:lpstr>
      <vt:lpstr>15全区支出</vt:lpstr>
      <vt:lpstr>16区级收入</vt:lpstr>
      <vt:lpstr>17区级支出</vt:lpstr>
      <vt:lpstr>18地方债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2018-12-22T23:20:00Z</dcterms:created>
  <dcterms:modified xsi:type="dcterms:W3CDTF">2026-01-29T02:06:43Z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eadingLayout">
    <vt:bool>true</vt:bool>
  </property>
  <property fmtid="{D5CDD505-2E9C-101B-9397-08002B2CF9AE}" pid="4" name="ICV">
    <vt:lpwstr>80FF09834509409AA804F7EADD315AA1</vt:lpwstr>
  </property>
</Properties>
</file>